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3.-Informacion Presupuestal\"/>
    </mc:Choice>
  </mc:AlternateContent>
  <bookViews>
    <workbookView xWindow="-15" yWindow="-15" windowWidth="10920" windowHeight="9555" firstSheet="7" activeTab="8"/>
  </bookViews>
  <sheets>
    <sheet name="Junio" sheetId="11" state="hidden" r:id="rId1"/>
    <sheet name="Julio" sheetId="13" state="hidden" r:id="rId2"/>
    <sheet name="Agosto" sheetId="15" state="hidden" r:id="rId3"/>
    <sheet name="Septiembre" sheetId="17" state="hidden" r:id="rId4"/>
    <sheet name="Octubre" sheetId="19" state="hidden" r:id="rId5"/>
    <sheet name="Noviembre" sheetId="21" state="hidden" r:id="rId6"/>
    <sheet name="Diciembre" sheetId="23" state="hidden" r:id="rId7"/>
    <sheet name="OCTUBRE 2019" sheetId="30" r:id="rId8"/>
    <sheet name="ACUMULADO a OCT." sheetId="31" r:id="rId9"/>
    <sheet name="Acumulado Jun" sheetId="12" state="hidden" r:id="rId10"/>
    <sheet name="Acumulado Jul" sheetId="14" state="hidden" r:id="rId11"/>
    <sheet name="Acumulado Ago" sheetId="16" state="hidden" r:id="rId12"/>
    <sheet name="Acumulado Sep" sheetId="18" state="hidden" r:id="rId13"/>
    <sheet name="Acumulado Oct" sheetId="20" state="hidden" r:id="rId14"/>
    <sheet name="Acumulado Nov" sheetId="22" state="hidden" r:id="rId15"/>
    <sheet name="Acumulado Dic" sheetId="24" state="hidden" r:id="rId16"/>
  </sheets>
  <calcPr calcId="152511"/>
  <fileRecoveryPr autoRecover="0"/>
</workbook>
</file>

<file path=xl/calcChain.xml><?xml version="1.0" encoding="utf-8"?>
<calcChain xmlns="http://schemas.openxmlformats.org/spreadsheetml/2006/main">
  <c r="I68" i="31" l="1"/>
  <c r="J68" i="31" s="1"/>
  <c r="H67" i="31"/>
  <c r="I67" i="31" s="1"/>
  <c r="K74" i="31"/>
  <c r="G74" i="31"/>
  <c r="F74" i="31"/>
  <c r="H69" i="31"/>
  <c r="I69" i="31" s="1"/>
  <c r="J69" i="31" s="1"/>
  <c r="H68" i="31"/>
  <c r="G25" i="31"/>
  <c r="F25" i="31"/>
  <c r="H23" i="31"/>
  <c r="I23" i="31" s="1"/>
  <c r="J23" i="31" s="1"/>
  <c r="H20" i="31"/>
  <c r="I20" i="31" s="1"/>
  <c r="J20" i="31" s="1"/>
  <c r="H14" i="31"/>
  <c r="I14" i="31" s="1"/>
  <c r="I74" i="30"/>
  <c r="K74" i="30"/>
  <c r="G74" i="30"/>
  <c r="F74" i="30"/>
  <c r="J69" i="30"/>
  <c r="J74" i="30" s="1"/>
  <c r="H69" i="30"/>
  <c r="H68" i="30"/>
  <c r="H74" i="30" s="1"/>
  <c r="L69" i="30" l="1"/>
  <c r="L74" i="30" s="1"/>
  <c r="I74" i="31"/>
  <c r="J67" i="31"/>
  <c r="L67" i="31" s="1"/>
  <c r="J74" i="31"/>
  <c r="H74" i="31"/>
  <c r="L69" i="31"/>
  <c r="L23" i="31"/>
  <c r="K23" i="31"/>
  <c r="I25" i="31"/>
  <c r="K20" i="31"/>
  <c r="L20" i="31"/>
  <c r="H25" i="31"/>
  <c r="J14" i="31"/>
  <c r="G25" i="30"/>
  <c r="F25" i="30"/>
  <c r="H23" i="30"/>
  <c r="I23" i="30" s="1"/>
  <c r="J23" i="30" s="1"/>
  <c r="H20" i="30"/>
  <c r="I20" i="30" s="1"/>
  <c r="J20" i="30" s="1"/>
  <c r="H14" i="30"/>
  <c r="L74" i="31" l="1"/>
  <c r="L14" i="31"/>
  <c r="J25" i="31"/>
  <c r="K14" i="31"/>
  <c r="H25" i="30"/>
  <c r="K20" i="30"/>
  <c r="L20" i="30"/>
  <c r="L23" i="30"/>
  <c r="K23" i="30"/>
  <c r="I14" i="30"/>
  <c r="K25" i="31" l="1"/>
  <c r="L25" i="31"/>
  <c r="I25" i="30"/>
  <c r="J14" i="30"/>
  <c r="J25" i="30" l="1"/>
  <c r="K14" i="30"/>
  <c r="L14" i="30"/>
  <c r="K25" i="30" l="1"/>
  <c r="L25" i="30"/>
  <c r="L23" i="23" l="1"/>
  <c r="H22" i="23"/>
  <c r="I22" i="23"/>
  <c r="J23" i="24"/>
  <c r="H20" i="23"/>
  <c r="L22" i="23"/>
  <c r="H22" i="13"/>
  <c r="G20" i="13"/>
  <c r="F22" i="22"/>
  <c r="G22" i="21"/>
  <c r="G20" i="21"/>
  <c r="H20" i="21"/>
  <c r="H20" i="19"/>
  <c r="G22" i="17"/>
  <c r="G20" i="17"/>
  <c r="G22" i="15"/>
  <c r="G20" i="15"/>
  <c r="H20" i="11"/>
  <c r="F22" i="20"/>
  <c r="F20" i="20"/>
  <c r="F25" i="20" s="1"/>
  <c r="G22" i="19"/>
  <c r="I20" i="13"/>
  <c r="J20" i="13"/>
  <c r="L20" i="13"/>
  <c r="F25" i="13"/>
  <c r="F22" i="14"/>
  <c r="F20" i="14"/>
  <c r="F25" i="14" s="1"/>
  <c r="G20" i="11"/>
  <c r="G22" i="11"/>
  <c r="G20" i="19"/>
  <c r="F23" i="24"/>
  <c r="F20" i="24"/>
  <c r="F25" i="24" s="1"/>
  <c r="F20" i="22"/>
  <c r="F25" i="22" s="1"/>
  <c r="F20" i="18"/>
  <c r="F25" i="18" s="1"/>
  <c r="F22" i="18"/>
  <c r="F22" i="16"/>
  <c r="G22" i="12"/>
  <c r="F22" i="12"/>
  <c r="G25" i="23"/>
  <c r="G25" i="19"/>
  <c r="F25" i="23"/>
  <c r="I20" i="23"/>
  <c r="J20" i="23"/>
  <c r="L20" i="23"/>
  <c r="I22" i="21"/>
  <c r="F25" i="21"/>
  <c r="G25" i="21"/>
  <c r="F25" i="19"/>
  <c r="H23" i="19"/>
  <c r="I23" i="19"/>
  <c r="J23" i="19"/>
  <c r="L23" i="19"/>
  <c r="I20" i="19"/>
  <c r="J20" i="19"/>
  <c r="L20" i="19"/>
  <c r="F25" i="17"/>
  <c r="H23" i="17"/>
  <c r="I20" i="17"/>
  <c r="J20" i="17"/>
  <c r="L20" i="17"/>
  <c r="F20" i="16"/>
  <c r="F25" i="16" s="1"/>
  <c r="H23" i="15"/>
  <c r="I23" i="15"/>
  <c r="J23" i="15"/>
  <c r="I22" i="15"/>
  <c r="J22" i="15"/>
  <c r="J22" i="21"/>
  <c r="L22" i="21"/>
  <c r="J25" i="23"/>
  <c r="L25" i="23"/>
  <c r="I25" i="23"/>
  <c r="H25" i="19"/>
  <c r="H25" i="23"/>
  <c r="I20" i="21"/>
  <c r="H25" i="21"/>
  <c r="L22" i="24"/>
  <c r="K20" i="23"/>
  <c r="K22" i="23"/>
  <c r="H23" i="20"/>
  <c r="K20" i="19"/>
  <c r="H23" i="18"/>
  <c r="I23" i="17"/>
  <c r="J23" i="17"/>
  <c r="H25" i="17"/>
  <c r="I22" i="17"/>
  <c r="K20" i="17"/>
  <c r="H23" i="16"/>
  <c r="G25" i="15"/>
  <c r="F25" i="15"/>
  <c r="L23" i="15"/>
  <c r="L22" i="15"/>
  <c r="K22" i="15"/>
  <c r="F20" i="12"/>
  <c r="F25" i="12" s="1"/>
  <c r="G25" i="11"/>
  <c r="F25" i="11"/>
  <c r="H23" i="11"/>
  <c r="I23" i="11"/>
  <c r="J23" i="11"/>
  <c r="I22" i="11"/>
  <c r="J22" i="11"/>
  <c r="L22" i="11"/>
  <c r="I25" i="21"/>
  <c r="J20" i="21"/>
  <c r="K25" i="23"/>
  <c r="G25" i="17"/>
  <c r="I25" i="17"/>
  <c r="J22" i="17"/>
  <c r="L22" i="17"/>
  <c r="L23" i="17"/>
  <c r="I22" i="19"/>
  <c r="J22" i="19"/>
  <c r="H23" i="12"/>
  <c r="I20" i="15"/>
  <c r="H25" i="15"/>
  <c r="K22" i="21"/>
  <c r="K22" i="11"/>
  <c r="L23" i="11"/>
  <c r="I20" i="11"/>
  <c r="H25" i="11"/>
  <c r="L20" i="21"/>
  <c r="K20" i="21"/>
  <c r="J25" i="21"/>
  <c r="J25" i="17"/>
  <c r="L25" i="17"/>
  <c r="I25" i="15"/>
  <c r="J20" i="15"/>
  <c r="K20" i="13"/>
  <c r="I25" i="11"/>
  <c r="J20" i="11"/>
  <c r="K22" i="17"/>
  <c r="I25" i="19"/>
  <c r="L25" i="21"/>
  <c r="K25" i="21"/>
  <c r="K25" i="17"/>
  <c r="G20" i="14"/>
  <c r="G25" i="14" s="1"/>
  <c r="L20" i="15"/>
  <c r="J25" i="15"/>
  <c r="K20" i="15"/>
  <c r="K20" i="11"/>
  <c r="L20" i="11"/>
  <c r="J25" i="11"/>
  <c r="J25" i="19"/>
  <c r="K22" i="19"/>
  <c r="L22" i="19"/>
  <c r="L23" i="14"/>
  <c r="L23" i="18"/>
  <c r="L23" i="22"/>
  <c r="L23" i="20"/>
  <c r="L23" i="16"/>
  <c r="K25" i="15"/>
  <c r="L25" i="15"/>
  <c r="L25" i="11"/>
  <c r="K25" i="11"/>
  <c r="L25" i="19"/>
  <c r="K25" i="19"/>
  <c r="I20" i="14"/>
  <c r="I25" i="14" s="1"/>
  <c r="G20" i="18"/>
  <c r="G25" i="18" s="1"/>
  <c r="H25" i="13"/>
  <c r="G25" i="13"/>
  <c r="G22" i="14"/>
  <c r="I22" i="13"/>
  <c r="I25" i="13"/>
  <c r="G22" i="18"/>
  <c r="J22" i="13"/>
  <c r="J25" i="13"/>
  <c r="L22" i="13"/>
  <c r="K22" i="13"/>
  <c r="K25" i="13"/>
  <c r="L25" i="13"/>
  <c r="I20" i="18" l="1"/>
  <c r="I25" i="18" s="1"/>
  <c r="I20" i="16"/>
  <c r="I25" i="16" s="1"/>
  <c r="I20" i="24"/>
  <c r="I25" i="24" s="1"/>
  <c r="J20" i="22"/>
  <c r="I20" i="12"/>
  <c r="I25" i="12" s="1"/>
  <c r="L23" i="24"/>
  <c r="H22" i="18"/>
  <c r="I22" i="18" s="1"/>
  <c r="J22" i="18" s="1"/>
  <c r="L22" i="18" s="1"/>
  <c r="H22" i="12"/>
  <c r="I22" i="12" s="1"/>
  <c r="J22" i="12" s="1"/>
  <c r="L22" i="12" s="1"/>
  <c r="H22" i="14"/>
  <c r="I22" i="14" s="1"/>
  <c r="J22" i="14" s="1"/>
  <c r="L22" i="14" s="1"/>
  <c r="I20" i="22"/>
  <c r="I25" i="22" s="1"/>
  <c r="H20" i="14"/>
  <c r="H25" i="14" s="1"/>
  <c r="G22" i="20"/>
  <c r="H22" i="20" s="1"/>
  <c r="I22" i="20" s="1"/>
  <c r="J22" i="20" s="1"/>
  <c r="G22" i="22"/>
  <c r="H22" i="22" s="1"/>
  <c r="I22" i="22" s="1"/>
  <c r="J22" i="22" s="1"/>
  <c r="G23" i="24"/>
  <c r="H23" i="24" s="1"/>
  <c r="G22" i="16"/>
  <c r="H22" i="16" s="1"/>
  <c r="I22" i="16" s="1"/>
  <c r="J22" i="16" s="1"/>
  <c r="G20" i="12"/>
  <c r="G20" i="22"/>
  <c r="G20" i="20"/>
  <c r="G25" i="20" s="1"/>
  <c r="G20" i="16"/>
  <c r="H20" i="18"/>
  <c r="G20" i="24"/>
  <c r="G25" i="24" s="1"/>
  <c r="J20" i="12" l="1"/>
  <c r="J20" i="18"/>
  <c r="J25" i="18" s="1"/>
  <c r="L25" i="18" s="1"/>
  <c r="J20" i="14"/>
  <c r="J25" i="14" s="1"/>
  <c r="L25" i="14" s="1"/>
  <c r="J20" i="24"/>
  <c r="J25" i="24" s="1"/>
  <c r="L25" i="24" s="1"/>
  <c r="J20" i="16"/>
  <c r="K22" i="18"/>
  <c r="K22" i="12"/>
  <c r="K22" i="14"/>
  <c r="L20" i="22"/>
  <c r="J25" i="22"/>
  <c r="L25" i="22" s="1"/>
  <c r="K22" i="20"/>
  <c r="L22" i="20"/>
  <c r="L22" i="22"/>
  <c r="K22" i="22"/>
  <c r="K22" i="16"/>
  <c r="L22" i="16"/>
  <c r="I23" i="24"/>
  <c r="K23" i="24"/>
  <c r="G25" i="16"/>
  <c r="H20" i="16"/>
  <c r="H20" i="12"/>
  <c r="G25" i="12"/>
  <c r="H20" i="24"/>
  <c r="H25" i="18"/>
  <c r="H20" i="22"/>
  <c r="G25" i="22"/>
  <c r="H20" i="20"/>
  <c r="K20" i="14" l="1"/>
  <c r="K20" i="18"/>
  <c r="L20" i="18"/>
  <c r="L20" i="14"/>
  <c r="J25" i="16"/>
  <c r="L25" i="16" s="1"/>
  <c r="L20" i="16"/>
  <c r="J25" i="12"/>
  <c r="L25" i="12" s="1"/>
  <c r="L20" i="12"/>
  <c r="L20" i="24"/>
  <c r="K25" i="18"/>
  <c r="K25" i="14"/>
  <c r="K20" i="12"/>
  <c r="H25" i="12"/>
  <c r="H25" i="22"/>
  <c r="K25" i="22" s="1"/>
  <c r="K20" i="22"/>
  <c r="K20" i="16"/>
  <c r="H25" i="16"/>
  <c r="H25" i="24"/>
  <c r="K25" i="24" s="1"/>
  <c r="K20" i="24"/>
  <c r="I20" i="20"/>
  <c r="H25" i="20"/>
  <c r="K25" i="12" l="1"/>
  <c r="K25" i="16"/>
  <c r="J20" i="20"/>
  <c r="I25" i="20"/>
  <c r="L20" i="20" l="1"/>
  <c r="J25" i="20"/>
  <c r="K20" i="20"/>
  <c r="L25" i="20" l="1"/>
  <c r="K25" i="20"/>
</calcChain>
</file>

<file path=xl/sharedStrings.xml><?xml version="1.0" encoding="utf-8"?>
<sst xmlns="http://schemas.openxmlformats.org/spreadsheetml/2006/main" count="1582" uniqueCount="93">
  <si>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</si>
  <si>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</si>
  <si>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</si>
  <si>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</si>
  <si>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</si>
  <si>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</si>
  <si>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</si>
  <si>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</si>
  <si>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</si>
  <si>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</si>
  <si>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</si>
  <si>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</si>
  <si>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</si>
  <si>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</si>
  <si>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</si>
  <si>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</si>
  <si>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</si>
  <si>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</si>
  <si>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</si>
  <si>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</si>
  <si>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</si>
  <si>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</si>
  <si>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</si>
  <si>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</si>
  <si>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</si>
  <si>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</si>
  <si>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</si>
  <si>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</si>
  <si>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Ingresos por Ventas de Bienes y Servicios</t>
  </si>
  <si>
    <t>Participaciones y Aportaciones</t>
  </si>
  <si>
    <t>Transferencias, Asignaciones Subsidios y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</si>
  <si>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</si>
  <si>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</si>
  <si>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</si>
  <si>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</si>
  <si>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</si>
  <si>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</si>
  <si>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</si>
  <si>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</si>
  <si>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</si>
  <si>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</si>
  <si>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</si>
  <si>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</si>
  <si>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</si>
  <si>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</si>
  <si>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</si>
  <si>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</si>
  <si>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</si>
  <si>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</si>
  <si>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</si>
  <si>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>Aprovechamientos</t>
  </si>
  <si>
    <t xml:space="preserve">IV. </t>
  </si>
  <si>
    <t>Subtotal No Tributarios</t>
  </si>
  <si>
    <t>Elaboró</t>
  </si>
  <si>
    <t>Revisó</t>
  </si>
  <si>
    <t>Autorizó</t>
  </si>
  <si>
    <t>CP Francisco Daniel Sierra Fajardo</t>
  </si>
  <si>
    <t>CP Jesús Alberto Perez Aguilar</t>
  </si>
  <si>
    <t>C. Beatriz Peralta Y Chacón</t>
  </si>
  <si>
    <t>Contador General</t>
  </si>
  <si>
    <t>Subdirector Administrativo</t>
  </si>
  <si>
    <t>Directora General</t>
  </si>
  <si>
    <t>Otros ingresos y Beneficios Varios</t>
  </si>
  <si>
    <t>DEL 1° DE ENERO AL 30 DE JUNIO DEL  2018</t>
  </si>
  <si>
    <t>DEL 1° AL 30 DE JUNIO DEL 2018</t>
  </si>
  <si>
    <t>DEL 1° AL 31 DE JULIO DEL 2018</t>
  </si>
  <si>
    <t>DEL 1° DE ENERO AL 31 DE JULIO DEL  2018</t>
  </si>
  <si>
    <t>DEL 1° AL 31 DE AGOSTO DEL 2018</t>
  </si>
  <si>
    <t>DEL 1° DE ENERO AL 31 DE AGOSTO DEL  2018</t>
  </si>
  <si>
    <t>DEL 1° DE ENERO AL 30 DE SEPTIEMBRE DEL  2018</t>
  </si>
  <si>
    <t>DEL 1° AL 30 DE SEPTIEMBRE DEL 2018</t>
  </si>
  <si>
    <t>DEL 1° AL 31 DE OCTUBRE DEL 2018</t>
  </si>
  <si>
    <t>DEL 1° DE ENERO AL 31 DE OCTUBRE DEL  2018</t>
  </si>
  <si>
    <t>DEL 1° DE ENERO AL 30 DE NOVIEMBRE DEL  2018</t>
  </si>
  <si>
    <t>DEL 1° AL 30 DE NOVIEMBRE DEL 2018</t>
  </si>
  <si>
    <t>DEL 1° AL 31 DE DICIEMBRE DEL 2018</t>
  </si>
  <si>
    <t>Directora Administrativa</t>
  </si>
  <si>
    <t>Ing. Giovanna Traconis Alcocer</t>
  </si>
  <si>
    <t>Lic. Dafne Celina López Osorio</t>
  </si>
  <si>
    <t>DEL 1° DE ENERO AL 31 DE DICIEMBRE DEL  2018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</si>
  <si>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</si>
  <si>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</si>
  <si>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</si>
  <si>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</si>
  <si>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</si>
  <si>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</si>
  <si>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</si>
  <si>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</si>
  <si>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</si>
  <si>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</si>
  <si>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</si>
  <si>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DEL 1° AL 31 DE OCTUBRE DEL 2019</t>
  </si>
  <si>
    <t>DEL 1° ENERO  AL 31 DE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</si>
</sst>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9" fontId="0" fillId="0" borderId="8" xfId="2" applyFont="1" applyBorder="1"/>
    <xf numFmtId="0" fontId="0" fillId="0" borderId="17" xfId="0" applyBorder="1"/>
    <xf numFmtId="0" fontId="0" fillId="0" borderId="18" xfId="0" applyBorder="1"/>
    <xf numFmtId="43" fontId="0" fillId="0" borderId="19" xfId="1" applyFont="1" applyBorder="1"/>
    <xf numFmtId="9" fontId="0" fillId="0" borderId="19" xfId="2" applyFont="1" applyBorder="1"/>
    <xf numFmtId="43" fontId="0" fillId="0" borderId="20" xfId="1" applyFont="1" applyBorder="1"/>
    <xf numFmtId="0" fontId="0" fillId="0" borderId="2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 applyBorder="1"/>
    <xf numFmtId="4" fontId="0" fillId="0" borderId="0" xfId="0" applyNumberFormat="1"/>
    <xf numFmtId="38" fontId="6" fillId="0" borderId="0" xfId="7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0" xfId="0" applyFont="1" applyBorder="1"/>
    <xf numFmtId="44" fontId="0" fillId="0" borderId="0" xfId="8" applyFont="1" applyBorder="1"/>
    <xf numFmtId="0" fontId="4" fillId="0" borderId="6" xfId="0" applyFont="1" applyBorder="1"/>
    <xf numFmtId="44" fontId="0" fillId="0" borderId="21" xfId="8" applyFont="1" applyFill="1" applyBorder="1"/>
    <xf numFmtId="44" fontId="0" fillId="0" borderId="21" xfId="8" applyFont="1" applyBorder="1"/>
    <xf numFmtId="44" fontId="0" fillId="0" borderId="18" xfId="0" applyNumberFormat="1" applyBorder="1"/>
    <xf numFmtId="44" fontId="0" fillId="0" borderId="25" xfId="0" applyNumberFormat="1" applyBorder="1"/>
    <xf numFmtId="0" fontId="0" fillId="0" borderId="27" xfId="0" applyBorder="1"/>
    <xf numFmtId="44" fontId="0" fillId="0" borderId="27" xfId="8" applyFont="1" applyBorder="1"/>
    <xf numFmtId="44" fontId="0" fillId="0" borderId="27" xfId="8" applyFont="1" applyBorder="1" applyAlignment="1">
      <alignment wrapText="1"/>
    </xf>
    <xf numFmtId="44" fontId="0" fillId="0" borderId="28" xfId="0" applyNumberForma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6" xfId="8" applyFont="1" applyBorder="1"/>
    <xf numFmtId="44" fontId="0" fillId="0" borderId="6" xfId="8" applyFont="1" applyBorder="1" applyAlignment="1">
      <alignment wrapText="1"/>
    </xf>
    <xf numFmtId="44" fontId="0" fillId="0" borderId="17" xfId="0" applyNumberFormat="1" applyBorder="1"/>
    <xf numFmtId="49" fontId="4" fillId="2" borderId="12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4" fontId="0" fillId="0" borderId="27" xfId="8" applyFont="1" applyFill="1" applyBorder="1"/>
    <xf numFmtId="0" fontId="0" fillId="0" borderId="32" xfId="0" applyBorder="1"/>
    <xf numFmtId="43" fontId="0" fillId="0" borderId="27" xfId="1" applyFont="1" applyBorder="1"/>
    <xf numFmtId="43" fontId="0" fillId="0" borderId="28" xfId="1" applyFont="1" applyBorder="1"/>
    <xf numFmtId="49" fontId="4" fillId="2" borderId="11" xfId="0" applyNumberFormat="1" applyFont="1" applyFill="1" applyBorder="1" applyAlignment="1">
      <alignment horizontal="center"/>
    </xf>
    <xf numFmtId="0" fontId="0" fillId="0" borderId="33" xfId="0" applyBorder="1"/>
    <xf numFmtId="43" fontId="0" fillId="0" borderId="0" xfId="1" applyFont="1" applyBorder="1"/>
    <xf numFmtId="9" fontId="0" fillId="0" borderId="0" xfId="2" applyFont="1" applyBorder="1"/>
    <xf numFmtId="9" fontId="0" fillId="0" borderId="18" xfId="2" applyFont="1" applyBorder="1"/>
    <xf numFmtId="0" fontId="0" fillId="0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9">
    <cellStyle name="Millares" xfId="1" builtinId="3"/>
    <cellStyle name="Millares 2" xfId="3"/>
    <cellStyle name="Moneda" xfId="8" builtinId="4"/>
    <cellStyle name="Moneda 2" xfId="4"/>
    <cellStyle name="Normal" xfId="0" builtinId="0"/>
    <cellStyle name="Normal 2" xfId="5"/>
    <cellStyle name="Normal 3" xfId="6"/>
    <cellStyle name="Porcentaje" xfId="2" builtinId="5"/>
    <cellStyle name="Saldos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3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4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19050"/>
          <a:ext cx="615171" cy="7190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81648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9050"/>
          <a:ext cx="615171" cy="86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980849</v>
      </c>
      <c r="G20" s="21">
        <f>+H20-F20</f>
        <v>1377321.2399999998</v>
      </c>
      <c r="H20" s="21">
        <f>2357452.42+717.82</f>
        <v>2358170.2399999998</v>
      </c>
      <c r="I20" s="21">
        <f>+H20</f>
        <v>2358170.2399999998</v>
      </c>
      <c r="J20" s="21">
        <f>+I20</f>
        <v>2358170.2399999998</v>
      </c>
      <c r="K20" s="23">
        <f>J20/H20</f>
        <v>1</v>
      </c>
      <c r="L20" s="22">
        <f>J20-F20</f>
        <v>1377321.2399999998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763404</v>
      </c>
      <c r="G22" s="21">
        <f>+H22-F22</f>
        <v>0</v>
      </c>
      <c r="H22" s="21">
        <v>763404</v>
      </c>
      <c r="I22" s="21">
        <f>+H22</f>
        <v>763404</v>
      </c>
      <c r="J22" s="21">
        <f>+I22</f>
        <v>763404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1744253</v>
      </c>
      <c r="G25" s="26">
        <f>SUM(G9:G24)</f>
        <v>1377321.2399999998</v>
      </c>
      <c r="H25" s="26">
        <f>SUM(H9:H24)</f>
        <v>3121574.2399999998</v>
      </c>
      <c r="I25" s="26">
        <f>SUM(I9:I24)</f>
        <v>3121574.2399999998</v>
      </c>
      <c r="J25" s="26">
        <f>SUM(J9:J24)</f>
        <v>3121574.2399999998</v>
      </c>
      <c r="K25" s="27">
        <f>+J25/H25</f>
        <v>1</v>
      </c>
      <c r="L25" s="28">
        <f>J25-F25</f>
        <v>1377321.2399999998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F15" sqref="F15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</f>
        <v>#REF!</v>
      </c>
      <c r="G20" s="21" t="e">
        <f>#REF!+#REF!+#REF!+#REF!+#REF!+Junio!G20</f>
        <v>#REF!</v>
      </c>
      <c r="H20" s="21" t="e">
        <f>F20+G20</f>
        <v>#REF!</v>
      </c>
      <c r="I20" s="21" t="e">
        <f>#REF!+#REF!+#REF!+#REF!+#REF!+Junio!I20</f>
        <v>#REF!</v>
      </c>
      <c r="J20" s="21" t="e">
        <f>#REF!+#REF!+#REF!+#REF!+#REF!+Junio!J20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</f>
        <v>#REF!</v>
      </c>
      <c r="G22" s="21" t="e">
        <f>+#REF!+#REF!+#REF!+#REF!+#REF!+Junio!G22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66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</f>
        <v>#REF!</v>
      </c>
      <c r="G20" s="21" t="e">
        <f>+#REF!+#REF!+#REF!+#REF!+#REF!+Junio!G20+Julio!G20</f>
        <v>#REF!</v>
      </c>
      <c r="H20" s="21" t="e">
        <f>F20+G20</f>
        <v>#REF!</v>
      </c>
      <c r="I20" s="21" t="e">
        <f>#REF!+#REF!+#REF!+#REF!+#REF!+Junio!I20+Julio!I20</f>
        <v>#REF!</v>
      </c>
      <c r="J20" s="21" t="e">
        <f>#REF!+#REF!+#REF!+#REF!+#REF!+Junio!J20+Julio!J20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</f>
        <v>#REF!</v>
      </c>
      <c r="G22" s="21" t="e">
        <f>+#REF!+#REF!+#REF!+#REF!+#REF!+Junio!G22+Julio!G22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68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#REF!+#REF!+#REF!+#REF!+#REF!+Junio!F20+Julio!F20+Agosto!F20</f>
        <v>#REF!</v>
      </c>
      <c r="G20" s="21" t="e">
        <f>#REF!+#REF!+#REF!+#REF!+#REF!+Junio!G20+Julio!G20+Agosto!G20</f>
        <v>#REF!</v>
      </c>
      <c r="H20" s="21" t="e">
        <f>F20+G20</f>
        <v>#REF!</v>
      </c>
      <c r="I20" s="21" t="e">
        <f>#REF!+#REF!+#REF!+#REF!+#REF!+Junio!I20+Julio!I20+Agosto!I20</f>
        <v>#REF!</v>
      </c>
      <c r="J20" s="21" t="e">
        <f>#REF!+#REF!+#REF!+#REF!+#REF!+Junio!J20+Julio!J20+Agosto!J20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</f>
        <v>#REF!</v>
      </c>
      <c r="G22" s="21" t="e">
        <f>+#REF!+#REF!+#REF!+#REF!+#REF!+Junio!G22+Julio!G22+Agosto!G22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</f>
        <v>#REF!</v>
      </c>
      <c r="G20" s="21" t="e">
        <f>+#REF!+#REF!+#REF!+#REF!+#REF!+Junio!G20+Julio!G20+Agosto!G20+Septiembre!G20</f>
        <v>#REF!</v>
      </c>
      <c r="H20" s="21" t="e">
        <f>F20+G20</f>
        <v>#REF!</v>
      </c>
      <c r="I20" s="21" t="e">
        <f>#REF!+#REF!+#REF!+#REF!+#REF!+Junio!I20+Julio!I20+Agosto!I20+Septiembre!I20</f>
        <v>#REF!</v>
      </c>
      <c r="J20" s="21" t="e">
        <f>#REF!+#REF!+#REF!+#REF!+#REF!+Junio!J20+Julio!J20+Agosto!J20+Septiembre!J20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</f>
        <v>#REF!</v>
      </c>
      <c r="G22" s="21" t="e">
        <f>+#REF!+#REF!+#REF!+#REF!+#REF!+Junio!G22+Julio!G22+Agosto!G22+Septiembre!G22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</f>
        <v>#REF!</v>
      </c>
      <c r="G20" s="21" t="e">
        <f>+#REF!+#REF!+#REF!+#REF!+#REF!+Junio!G20+Julio!G20+Agosto!G20+Septiembre!G20+Octubre!G20</f>
        <v>#REF!</v>
      </c>
      <c r="H20" s="21" t="e">
        <f>F20+G20</f>
        <v>#REF!</v>
      </c>
      <c r="I20" s="21" t="e">
        <f>+H20</f>
        <v>#REF!</v>
      </c>
      <c r="J20" s="21" t="e">
        <f>+I20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</f>
        <v>#REF!</v>
      </c>
      <c r="G22" s="21" t="e">
        <f>+#REF!+#REF!+#REF!+#REF!+#REF!+Junio!G22+Julio!G22+Agosto!G22+Septiembre!G22+Octubre!G22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</f>
        <v>#REF!</v>
      </c>
      <c r="G20" s="21" t="e">
        <f>+#REF!+#REF!+#REF!+#REF!+#REF!+Junio!G20+Julio!G20+Agosto!G20+Septiembre!G20+Octubre!G20+Noviembre!G20</f>
        <v>#REF!</v>
      </c>
      <c r="H20" s="21" t="e">
        <f>F20+G20</f>
        <v>#REF!</v>
      </c>
      <c r="I20" s="21" t="e">
        <f>#REF!+#REF!+#REF!+#REF!+#REF!+Junio!I20+Julio!I20+Agosto!I20+Septiembre!I20+Octubre!I20+Noviembre!I20</f>
        <v>#REF!</v>
      </c>
      <c r="J20" s="21" t="e">
        <f>#REF!+#REF!+#REF!+#REF!+#REF!+Junio!J20+Julio!J20+Agosto!J20+Septiembre!J20+Octubre!J20+Noviembre!J20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+#REF!+#REF!+#REF!+#REF!+#REF!+Junio!F22+Julio!F22+Agosto!F22+Septiembre!F22+Octubre!F22+Noviembre!F22</f>
        <v>#REF!</v>
      </c>
      <c r="G22" s="21" t="e">
        <f>+#REF!+#REF!+#REF!+#REF!+#REF!+Junio!G22+Julio!G22+Agosto!G22+Septiembre!G22+Octubre!G22+Noviembre!G22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+#REF!+#REF!+#REF!+#REF!+#REF!+Junio!F20+Julio!F20+Agosto!F20+Septiembre!F20+Octubre!F20+Noviembre!F20+Diciembre!F20</f>
        <v>#REF!</v>
      </c>
      <c r="G20" s="21" t="e">
        <f>#REF!+#REF!+#REF!+#REF!+#REF!+Junio!G20+Julio!G20+Agosto!G20+Septiembre!G20+Octubre!G20+Noviembre!G20+Diciembre!G20</f>
        <v>#REF!</v>
      </c>
      <c r="H20" s="21" t="e">
        <f>F20+G20</f>
        <v>#REF!</v>
      </c>
      <c r="I20" s="21" t="e">
        <f>#REF!+#REF!+#REF!+#REF!+#REF!+Junio!I20+Julio!I20+Agosto!I20+Septiembre!I20+Octubre!I20+Noviembre!I20+Diciembre!I20</f>
        <v>#REF!</v>
      </c>
      <c r="J20" s="21" t="e">
        <f>#REF!+#REF!+#REF!+#REF!+#REF!+Junio!J20+Julio!J20+Agosto!J20+Septiembre!J20+Octubre!J20+Noviembre!J20+Diciembre!J20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/>
      <c r="G22" s="21"/>
      <c r="H22" s="21"/>
      <c r="I22" s="21"/>
      <c r="J22" s="21"/>
      <c r="K22" s="23"/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 t="e">
        <f>+#REF!+#REF!+#REF!+#REF!+#REF!+Junio!F22+Julio!F22+Agosto!F22+Septiembre!F22+Octubre!F22+Noviembre!F22+Diciembre!F22</f>
        <v>#REF!</v>
      </c>
      <c r="G23" s="21" t="e">
        <f>+#REF!+#REF!+#REF!+#REF!+#REF!+Junio!G22+Julio!G22+Agosto!G22+Septiembre!G22+Octubre!G22+Noviembre!G22+Diciembre!G22</f>
        <v>#REF!</v>
      </c>
      <c r="H23" s="21" t="e">
        <f>+F23+G23</f>
        <v>#REF!</v>
      </c>
      <c r="I23" s="21" t="e">
        <f>+H23</f>
        <v>#REF!</v>
      </c>
      <c r="J23" s="21">
        <f>13197086.92-127903</f>
        <v>13069183.92</v>
      </c>
      <c r="K23" s="23" t="e">
        <f>J23/H23</f>
        <v>#REF!</v>
      </c>
      <c r="L23" s="22" t="e">
        <f>J23-F23</f>
        <v>#REF!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962651</v>
      </c>
      <c r="G20" s="21">
        <f>+H20-F20</f>
        <v>1985356.67</v>
      </c>
      <c r="H20" s="21">
        <v>2948007.67</v>
      </c>
      <c r="I20" s="21">
        <f>+H20</f>
        <v>2948007.67</v>
      </c>
      <c r="J20" s="21">
        <f>+I20</f>
        <v>2948007.67</v>
      </c>
      <c r="K20" s="23">
        <f>J20/H20</f>
        <v>1</v>
      </c>
      <c r="L20" s="22">
        <f>J20-F20</f>
        <v>1985356.67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/>
      <c r="H22" s="21">
        <f>+F22+G22</f>
        <v>706162</v>
      </c>
      <c r="I22" s="21">
        <f>+H22</f>
        <v>706162</v>
      </c>
      <c r="J22" s="21">
        <f>+I22</f>
        <v>706162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1668813</v>
      </c>
      <c r="G25" s="26">
        <f>SUM(G9:G24)</f>
        <v>1985356.67</v>
      </c>
      <c r="H25" s="26">
        <f>SUM(H9:H24)</f>
        <v>3654169.67</v>
      </c>
      <c r="I25" s="26">
        <f>SUM(I9:I24)</f>
        <v>3654169.67</v>
      </c>
      <c r="J25" s="26">
        <f>SUM(J9:J24)</f>
        <v>3654169.67</v>
      </c>
      <c r="K25" s="27">
        <f>+J25/H25</f>
        <v>1</v>
      </c>
      <c r="L25" s="28">
        <f>J25-F25</f>
        <v>1985356.67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67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980348</v>
      </c>
      <c r="G20" s="21">
        <f>+H20-F20</f>
        <v>791587.14999999991</v>
      </c>
      <c r="H20" s="21">
        <v>1771935.15</v>
      </c>
      <c r="I20" s="21">
        <f>+H20</f>
        <v>1771935.15</v>
      </c>
      <c r="J20" s="21">
        <f>+I20</f>
        <v>1771935.15</v>
      </c>
      <c r="K20" s="23">
        <f>J20/H20</f>
        <v>1</v>
      </c>
      <c r="L20" s="22">
        <f>J20-F20</f>
        <v>791587.14999999991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763403</v>
      </c>
      <c r="G22" s="21">
        <f>+H22-F22</f>
        <v>2505838</v>
      </c>
      <c r="H22" s="21">
        <v>3269241</v>
      </c>
      <c r="I22" s="21">
        <f>+H22</f>
        <v>3269241</v>
      </c>
      <c r="J22" s="21">
        <f>+I22</f>
        <v>3269241</v>
      </c>
      <c r="K22" s="23">
        <f>J22/H22</f>
        <v>1</v>
      </c>
      <c r="L22" s="22">
        <f>J22-F22</f>
        <v>2505838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1743751</v>
      </c>
      <c r="G25" s="26">
        <f>SUM(G9:G24)</f>
        <v>3297425.15</v>
      </c>
      <c r="H25" s="26">
        <f>SUM(H9:H24)</f>
        <v>5041176.1500000004</v>
      </c>
      <c r="I25" s="26">
        <f>SUM(I9:I24)</f>
        <v>5041176.1500000004</v>
      </c>
      <c r="J25" s="26">
        <f>SUM(J9:J24)</f>
        <v>5041176.1500000004</v>
      </c>
      <c r="K25" s="27">
        <f>+J25/H25</f>
        <v>1</v>
      </c>
      <c r="L25" s="28">
        <f>J25-F25</f>
        <v>3297425.1500000004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  <row r="65" spans="6:8" x14ac:dyDescent="0.25">
      <c r="F65" s="42"/>
      <c r="G65" s="42"/>
      <c r="H65" s="42"/>
    </row>
    <row r="67" spans="6:8" x14ac:dyDescent="0.25">
      <c r="F67" s="42"/>
      <c r="H67" s="42"/>
    </row>
    <row r="70" spans="6:8" x14ac:dyDescent="0.25">
      <c r="F70" s="42">
        <v>1743751</v>
      </c>
      <c r="G70" s="42">
        <v>791587.15</v>
      </c>
      <c r="H70" s="42">
        <v>2535338.15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70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648358.52</v>
      </c>
      <c r="H20" s="21">
        <v>1610509.52</v>
      </c>
      <c r="I20" s="21">
        <f>+H20</f>
        <v>1610509.52</v>
      </c>
      <c r="J20" s="21">
        <f>+I20</f>
        <v>1610509.52</v>
      </c>
      <c r="K20" s="23">
        <f>J20/H20</f>
        <v>1</v>
      </c>
      <c r="L20" s="22">
        <f>+J20-F20</f>
        <v>648358.52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>
        <f>+H22-F22</f>
        <v>1595962</v>
      </c>
      <c r="H22" s="21">
        <v>2302124</v>
      </c>
      <c r="I22" s="21">
        <f>+H22</f>
        <v>2302124</v>
      </c>
      <c r="J22" s="21">
        <f>+I22</f>
        <v>2302124</v>
      </c>
      <c r="K22" s="23">
        <f>J22/H22</f>
        <v>1</v>
      </c>
      <c r="L22" s="22">
        <f>+J22-F22</f>
        <v>1595962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1668313</v>
      </c>
      <c r="G25" s="26">
        <f>SUM(G9:G24)</f>
        <v>2244320.52</v>
      </c>
      <c r="H25" s="26">
        <f>SUM(H9:H24)</f>
        <v>3912633.52</v>
      </c>
      <c r="I25" s="26">
        <f>SUM(I9:I24)</f>
        <v>3912633.52</v>
      </c>
      <c r="J25" s="26">
        <f>SUM(J9:J24)</f>
        <v>3912633.52</v>
      </c>
      <c r="K25" s="27">
        <f>+J25/H25</f>
        <v>1</v>
      </c>
      <c r="L25" s="28">
        <f>J25-F25</f>
        <v>2244320.52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284024.21999999997</v>
      </c>
      <c r="H20" s="21">
        <f>1244983.08+1192.14</f>
        <v>1246175.22</v>
      </c>
      <c r="I20" s="21">
        <f>+H20</f>
        <v>1246175.22</v>
      </c>
      <c r="J20" s="21">
        <f>+I20</f>
        <v>1246175.22</v>
      </c>
      <c r="K20" s="23">
        <f>J20/H20</f>
        <v>1</v>
      </c>
      <c r="L20" s="22">
        <f>J20-F20</f>
        <v>284024.21999999997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0</v>
      </c>
      <c r="H22" s="21">
        <v>706163</v>
      </c>
      <c r="I22" s="21">
        <f>+H22</f>
        <v>706163</v>
      </c>
      <c r="J22" s="21">
        <f>+I22</f>
        <v>706163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284024.21999999997</v>
      </c>
      <c r="H25" s="26">
        <f>SUM(H9:H24)</f>
        <v>1952338.22</v>
      </c>
      <c r="I25" s="26">
        <f>SUM(I9:I24)</f>
        <v>1952338.22</v>
      </c>
      <c r="J25" s="26">
        <f>SUM(J9:J24)</f>
        <v>1952338.22</v>
      </c>
      <c r="K25" s="27">
        <f>+J25/H25</f>
        <v>1</v>
      </c>
      <c r="L25" s="28">
        <f>J25-F25</f>
        <v>284024.21999999997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557112.1100000001</v>
      </c>
      <c r="H20" s="21">
        <f>1518468.24+794.87</f>
        <v>1519263.11</v>
      </c>
      <c r="I20" s="21">
        <f>+H20</f>
        <v>1519263.11</v>
      </c>
      <c r="J20" s="21">
        <f>+I20</f>
        <v>1519263.11</v>
      </c>
      <c r="K20" s="23">
        <f>J20/H20</f>
        <v>1</v>
      </c>
      <c r="L20" s="22">
        <f>J20-F20</f>
        <v>557112.1100000001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114482.42000000004</v>
      </c>
      <c r="H22" s="21">
        <v>820645.42</v>
      </c>
      <c r="I22" s="21">
        <f>+H22</f>
        <v>820645.42</v>
      </c>
      <c r="J22" s="21">
        <f>+I22</f>
        <v>820645.42</v>
      </c>
      <c r="K22" s="23">
        <f>J22/H22</f>
        <v>1</v>
      </c>
      <c r="L22" s="22">
        <f>J22-F22</f>
        <v>114482.42000000004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671594.53000000014</v>
      </c>
      <c r="H25" s="26">
        <f>SUM(H9:H24)</f>
        <v>2339908.5300000003</v>
      </c>
      <c r="I25" s="26">
        <f>SUM(I9:I24)</f>
        <v>2339908.5300000003</v>
      </c>
      <c r="J25" s="26">
        <f>SUM(J9:J24)</f>
        <v>2339908.5300000003</v>
      </c>
      <c r="K25" s="27">
        <f>+J25/H25</f>
        <v>1</v>
      </c>
      <c r="L25" s="28">
        <f>J25-F25</f>
        <v>671594.53000000026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43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1125928</v>
      </c>
      <c r="G20" s="21">
        <v>275147.08</v>
      </c>
      <c r="H20" s="21">
        <f>F20+G20</f>
        <v>1401075.08</v>
      </c>
      <c r="I20" s="21">
        <f>+H20</f>
        <v>1401075.08</v>
      </c>
      <c r="J20" s="21">
        <f>+I20</f>
        <v>1401075.08</v>
      </c>
      <c r="K20" s="23">
        <f>J20/H20</f>
        <v>1</v>
      </c>
      <c r="L20" s="22">
        <f>J20-F20</f>
        <v>275147.08000000007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1249882</v>
      </c>
      <c r="G22" s="21">
        <v>-114492</v>
      </c>
      <c r="H22" s="21">
        <f>F22+G22</f>
        <v>1135390</v>
      </c>
      <c r="I22" s="21">
        <f>+H22</f>
        <v>1135390</v>
      </c>
      <c r="J22" s="21">
        <v>1007487</v>
      </c>
      <c r="K22" s="23">
        <f>J22/H22</f>
        <v>0.88734884048652884</v>
      </c>
      <c r="L22" s="22">
        <f>J22-F22</f>
        <v>-242395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2375810</v>
      </c>
      <c r="G25" s="26">
        <f>SUM(G9:G24)</f>
        <v>160655.08000000002</v>
      </c>
      <c r="H25" s="26">
        <f>SUM(H9:H24)</f>
        <v>2536465.08</v>
      </c>
      <c r="I25" s="26">
        <f>SUM(I9:I24)</f>
        <v>2536465.08</v>
      </c>
      <c r="J25" s="26">
        <f>SUM(J9:J24)</f>
        <v>2408562.08</v>
      </c>
      <c r="K25" s="27">
        <f>+J25/H25</f>
        <v>0.94957431071749665</v>
      </c>
      <c r="L25" s="28">
        <f>J25-F25</f>
        <v>32752.080000000075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>
      <selection activeCell="I3" sqref="I3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91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6"/>
      <c r="B7" s="7"/>
      <c r="C7" s="7"/>
      <c r="D7" s="7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1848.24</v>
      </c>
      <c r="H14" s="78">
        <f>F14+G14</f>
        <v>1848.24</v>
      </c>
      <c r="I14" s="78">
        <f>+H14</f>
        <v>1848.24</v>
      </c>
      <c r="J14" s="78">
        <f>+I14</f>
        <v>1848.24</v>
      </c>
      <c r="K14" s="83">
        <f>J14/H14</f>
        <v>1</v>
      </c>
      <c r="L14" s="78">
        <f>J14-F14</f>
        <v>1848.24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981195</v>
      </c>
      <c r="G20" s="78">
        <v>-19659.09</v>
      </c>
      <c r="H20" s="78">
        <f>F20+G20</f>
        <v>961535.91</v>
      </c>
      <c r="I20" s="78">
        <f>+H20</f>
        <v>961535.91</v>
      </c>
      <c r="J20" s="78">
        <f>+I20</f>
        <v>961535.91</v>
      </c>
      <c r="K20" s="83">
        <f>J20/H20</f>
        <v>1</v>
      </c>
      <c r="L20" s="78">
        <f>J20-F20</f>
        <v>-19659.089999999967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656484</v>
      </c>
      <c r="G23" s="78">
        <v>0</v>
      </c>
      <c r="H23" s="78">
        <f>F23+G23</f>
        <v>656484</v>
      </c>
      <c r="I23" s="78">
        <f>+H23</f>
        <v>656484</v>
      </c>
      <c r="J23" s="78">
        <f>+I23</f>
        <v>656484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1637679</v>
      </c>
      <c r="G25" s="79">
        <f>SUM(G9:G24)</f>
        <v>-17810.849999999999</v>
      </c>
      <c r="H25" s="79">
        <f>SUM(H9:H24)</f>
        <v>1619868.15</v>
      </c>
      <c r="I25" s="79">
        <f>SUM(I9:I24)</f>
        <v>1619868.15</v>
      </c>
      <c r="J25" s="79">
        <f>SUM(J9:J24)</f>
        <v>1619868.15</v>
      </c>
      <c r="K25" s="84">
        <f>+J25/H25</f>
        <v>1</v>
      </c>
      <c r="L25" s="79">
        <f>J25-F25</f>
        <v>-17810.850000000093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80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81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82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83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84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85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86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1848.24</v>
      </c>
      <c r="H67" s="62">
        <v>1848.24</v>
      </c>
      <c r="I67" s="62">
        <v>1848.24</v>
      </c>
      <c r="J67" s="76">
        <v>1848.24</v>
      </c>
      <c r="K67" s="55"/>
      <c r="L67" s="57">
        <v>1848.24</v>
      </c>
    </row>
    <row r="68" spans="1:12" ht="36.75" customHeight="1" x14ac:dyDescent="0.25">
      <c r="A68" s="16"/>
      <c r="B68" s="90" t="s">
        <v>87</v>
      </c>
      <c r="C68" s="90"/>
      <c r="D68" s="90"/>
      <c r="E68" s="90"/>
      <c r="F68" s="70">
        <v>981195</v>
      </c>
      <c r="G68" s="63">
        <v>-19659.09</v>
      </c>
      <c r="H68" s="62">
        <f>F68+G68</f>
        <v>961535.91</v>
      </c>
      <c r="I68" s="62">
        <v>961535.91</v>
      </c>
      <c r="J68" s="62">
        <v>961535.91</v>
      </c>
      <c r="K68" s="55"/>
      <c r="L68" s="57">
        <v>-19659.09</v>
      </c>
    </row>
    <row r="69" spans="1:12" ht="30" customHeight="1" x14ac:dyDescent="0.25">
      <c r="A69" s="16"/>
      <c r="B69" s="91" t="s">
        <v>85</v>
      </c>
      <c r="C69" s="91"/>
      <c r="D69" s="91"/>
      <c r="E69" s="91"/>
      <c r="F69" s="69">
        <v>656484</v>
      </c>
      <c r="G69" s="62">
        <v>0</v>
      </c>
      <c r="H69" s="62">
        <f>F69+G69</f>
        <v>656484</v>
      </c>
      <c r="I69" s="62">
        <v>656484</v>
      </c>
      <c r="J69" s="62">
        <f>I69</f>
        <v>656484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88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89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1637679</v>
      </c>
      <c r="G74" s="64">
        <f>G67+G68+G69</f>
        <v>-17810.849999999999</v>
      </c>
      <c r="H74" s="64">
        <f t="shared" ref="H74:L74" si="0">H67+H68+H69</f>
        <v>1619868.15</v>
      </c>
      <c r="I74" s="64">
        <f t="shared" si="0"/>
        <v>1619868.15</v>
      </c>
      <c r="J74" s="64">
        <f t="shared" si="0"/>
        <v>1619868.15</v>
      </c>
      <c r="K74" s="59">
        <f t="shared" si="0"/>
        <v>0</v>
      </c>
      <c r="L74" s="60">
        <f t="shared" si="0"/>
        <v>-17810.849999999999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5:E65"/>
    <mergeCell ref="B68:E68"/>
    <mergeCell ref="B69:E69"/>
    <mergeCell ref="A6:E6"/>
    <mergeCell ref="A52:E52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>
      <selection activeCell="M13" sqref="M13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92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49"/>
      <c r="B7" s="48"/>
      <c r="C7" s="48"/>
      <c r="D7" s="48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8862.31</v>
      </c>
      <c r="H14" s="78">
        <f>F14+G14</f>
        <v>8862.31</v>
      </c>
      <c r="I14" s="78">
        <f>+H14</f>
        <v>8862.31</v>
      </c>
      <c r="J14" s="78">
        <f>+I14</f>
        <v>8862.31</v>
      </c>
      <c r="K14" s="83">
        <f>J14/H14</f>
        <v>1</v>
      </c>
      <c r="L14" s="78">
        <f>J14-F14</f>
        <v>8862.31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9947082</v>
      </c>
      <c r="G20" s="78">
        <v>1325077.52</v>
      </c>
      <c r="H20" s="78">
        <f>F20+G20</f>
        <v>11272159.52</v>
      </c>
      <c r="I20" s="78">
        <f>+H20</f>
        <v>11272159.52</v>
      </c>
      <c r="J20" s="78">
        <f>+I20</f>
        <v>11272159.52</v>
      </c>
      <c r="K20" s="83">
        <f>J20/H20</f>
        <v>1</v>
      </c>
      <c r="L20" s="78">
        <f>J20-F20</f>
        <v>1325077.5199999996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6868276</v>
      </c>
      <c r="G23" s="78">
        <v>0</v>
      </c>
      <c r="H23" s="78">
        <f>F23+G23</f>
        <v>6868276</v>
      </c>
      <c r="I23" s="78">
        <f>+H23</f>
        <v>6868276</v>
      </c>
      <c r="J23" s="78">
        <f>+I23</f>
        <v>6868276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16815358</v>
      </c>
      <c r="G25" s="79">
        <f>SUM(G9:G24)</f>
        <v>1333939.83</v>
      </c>
      <c r="H25" s="79">
        <f>SUM(H9:H24)</f>
        <v>18149297.829999998</v>
      </c>
      <c r="I25" s="79">
        <f>SUM(I9:I24)</f>
        <v>18149297.829999998</v>
      </c>
      <c r="J25" s="79">
        <f>SUM(J9:J24)</f>
        <v>18149297.829999998</v>
      </c>
      <c r="K25" s="84">
        <f>+J25/H25</f>
        <v>1</v>
      </c>
      <c r="L25" s="79">
        <f>J25-F25</f>
        <v>1333939.8299999982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80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81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82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83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84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85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86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8862.31</v>
      </c>
      <c r="H67" s="62">
        <f>G67</f>
        <v>8862.31</v>
      </c>
      <c r="I67" s="62">
        <f>H67</f>
        <v>8862.31</v>
      </c>
      <c r="J67" s="76">
        <f>I67</f>
        <v>8862.31</v>
      </c>
      <c r="K67" s="55"/>
      <c r="L67" s="57">
        <f>J67</f>
        <v>8862.31</v>
      </c>
    </row>
    <row r="68" spans="1:12" ht="36.75" customHeight="1" x14ac:dyDescent="0.25">
      <c r="A68" s="16"/>
      <c r="B68" s="90" t="s">
        <v>87</v>
      </c>
      <c r="C68" s="90"/>
      <c r="D68" s="90"/>
      <c r="E68" s="90"/>
      <c r="F68" s="70">
        <v>9947082</v>
      </c>
      <c r="G68" s="63">
        <v>1325077.52</v>
      </c>
      <c r="H68" s="62">
        <f>F68+G68</f>
        <v>11272159.52</v>
      </c>
      <c r="I68" s="62">
        <f>H68</f>
        <v>11272159.52</v>
      </c>
      <c r="J68" s="62">
        <f>I68</f>
        <v>11272159.52</v>
      </c>
      <c r="K68" s="55"/>
      <c r="L68" s="57">
        <v>1325077.52</v>
      </c>
    </row>
    <row r="69" spans="1:12" ht="30" customHeight="1" x14ac:dyDescent="0.25">
      <c r="A69" s="16"/>
      <c r="B69" s="91" t="s">
        <v>85</v>
      </c>
      <c r="C69" s="91"/>
      <c r="D69" s="91"/>
      <c r="E69" s="91"/>
      <c r="F69" s="69">
        <v>6868276</v>
      </c>
      <c r="G69" s="62">
        <v>0</v>
      </c>
      <c r="H69" s="62">
        <f>F69+G69</f>
        <v>6868276</v>
      </c>
      <c r="I69" s="62">
        <f>H69</f>
        <v>6868276</v>
      </c>
      <c r="J69" s="62">
        <f>I69</f>
        <v>6868276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88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89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16815358</v>
      </c>
      <c r="G74" s="64">
        <f>G67+G68+G69</f>
        <v>1333939.83</v>
      </c>
      <c r="H74" s="64">
        <f t="shared" ref="H74:L74" si="0">H67+H68+H69</f>
        <v>18149297.829999998</v>
      </c>
      <c r="I74" s="64">
        <f t="shared" si="0"/>
        <v>18149297.829999998</v>
      </c>
      <c r="J74" s="64">
        <f t="shared" si="0"/>
        <v>18149297.829999998</v>
      </c>
      <c r="K74" s="59">
        <f t="shared" si="0"/>
        <v>0</v>
      </c>
      <c r="L74" s="60">
        <f t="shared" si="0"/>
        <v>1333939.83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Junio</vt:lpstr>
      <vt:lpstr>Julio</vt:lpstr>
      <vt:lpstr>Agosto</vt:lpstr>
      <vt:lpstr>Septiembre</vt:lpstr>
      <vt:lpstr>Octubre</vt:lpstr>
      <vt:lpstr>Noviembre</vt:lpstr>
      <vt:lpstr>Diciembre</vt:lpstr>
      <vt:lpstr>OCTUBRE 2019</vt:lpstr>
      <vt:lpstr>ACUMULADO a OCT.</vt:lpstr>
      <vt:lpstr>Acumulado Jun</vt:lpstr>
      <vt:lpstr>Acumulado Jul</vt:lpstr>
      <vt:lpstr>Acumulado Ago</vt:lpstr>
      <vt:lpstr>Acumulado Sep</vt:lpstr>
      <vt:lpstr>Acumulado Oct</vt:lpstr>
      <vt:lpstr>Acumulado Nov</vt:lpstr>
      <vt:lpstr>Acumulado Dic</vt:lpstr>
    </vt:vector>
  </TitlesOfParts>
  <Company>Casa de las Artesnias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 Kuk</dc:creator>
  <cp:lastModifiedBy>Usuario de Windows</cp:lastModifiedBy>
  <cp:lastPrinted>2019-11-11T16:23:34Z</cp:lastPrinted>
  <dcterms:created xsi:type="dcterms:W3CDTF">2014-07-16T14:40:10Z</dcterms:created>
  <dcterms:modified xsi:type="dcterms:W3CDTF">2019-11-11T16:24:12Z</dcterms:modified>
</cp:coreProperties>
</file>