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ntador\Documents\ARTESANIAS\EEFF 2020\08. AGOSTO 2020\3.-Informacion Presupuestal\"/>
    </mc:Choice>
  </mc:AlternateContent>
  <xr:revisionPtr revIDLastSave="0" documentId="13_ncr:1_{6647ABC6-A4D8-4FBA-9E56-050309281CB5}" xr6:coauthVersionLast="45" xr6:coauthVersionMax="45" xr10:uidLastSave="{00000000-0000-0000-0000-000000000000}"/>
  <bookViews>
    <workbookView xWindow="-120" yWindow="-120" windowWidth="20730" windowHeight="11160" firstSheet="6" activeTab="6" xr2:uid="{00000000-000D-0000-FFFF-FFFF00000000}"/>
  </bookViews>
  <sheets>
    <sheet name="Enero 2020" sheetId="1" state="hidden" r:id="rId1"/>
    <sheet name="Febrero 2020" sheetId="2" state="hidden" r:id="rId2"/>
    <sheet name="Marzo 2020" sheetId="4" state="hidden" r:id="rId3"/>
    <sheet name="Abril 2020" sheetId="5" state="hidden" r:id="rId4"/>
    <sheet name="Mayo 2020" sheetId="6" state="hidden" r:id="rId5"/>
    <sheet name="Junio 2020" sheetId="7" state="hidden" r:id="rId6"/>
    <sheet name="Agosto 2020" sheetId="8" r:id="rId7"/>
    <sheet name="Acumulado" sheetId="3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8" l="1"/>
  <c r="L22" i="8"/>
  <c r="H20" i="8"/>
  <c r="H22" i="8"/>
  <c r="H25" i="8" l="1"/>
  <c r="K74" i="8" l="1"/>
  <c r="G68" i="8"/>
  <c r="F68" i="8"/>
  <c r="G67" i="8"/>
  <c r="F67" i="8"/>
  <c r="G25" i="8"/>
  <c r="F25" i="8"/>
  <c r="H68" i="8"/>
  <c r="I14" i="8"/>
  <c r="I68" i="8" l="1"/>
  <c r="J68" i="8" s="1"/>
  <c r="L68" i="8" s="1"/>
  <c r="H74" i="8"/>
  <c r="G74" i="8"/>
  <c r="F74" i="8"/>
  <c r="I20" i="8"/>
  <c r="J14" i="8"/>
  <c r="I23" i="8"/>
  <c r="J23" i="8" s="1"/>
  <c r="H67" i="8"/>
  <c r="L23" i="7"/>
  <c r="J69" i="7"/>
  <c r="J20" i="8" l="1"/>
  <c r="I25" i="8"/>
  <c r="L23" i="8"/>
  <c r="L69" i="8"/>
  <c r="K23" i="8"/>
  <c r="K20" i="8"/>
  <c r="I67" i="8"/>
  <c r="L14" i="8"/>
  <c r="K14" i="8"/>
  <c r="K74" i="7"/>
  <c r="G69" i="7"/>
  <c r="F69" i="7"/>
  <c r="G68" i="7"/>
  <c r="G74" i="7" s="1"/>
  <c r="F68" i="7"/>
  <c r="G67" i="7"/>
  <c r="F67" i="7"/>
  <c r="G25" i="7"/>
  <c r="F25" i="7"/>
  <c r="H23" i="7"/>
  <c r="I23" i="7" s="1"/>
  <c r="H20" i="7"/>
  <c r="H68" i="7" s="1"/>
  <c r="I68" i="7" s="1"/>
  <c r="J68" i="7" s="1"/>
  <c r="H14" i="7"/>
  <c r="I14" i="7" s="1"/>
  <c r="L20" i="8" l="1"/>
  <c r="L25" i="8" s="1"/>
  <c r="J25" i="8"/>
  <c r="K25" i="8" s="1"/>
  <c r="L68" i="7"/>
  <c r="H69" i="7"/>
  <c r="I69" i="7" s="1"/>
  <c r="L69" i="7"/>
  <c r="H67" i="7"/>
  <c r="I67" i="7" s="1"/>
  <c r="I74" i="7" s="1"/>
  <c r="J67" i="8"/>
  <c r="I74" i="8"/>
  <c r="F74" i="7"/>
  <c r="K23" i="7"/>
  <c r="J14" i="7"/>
  <c r="L14" i="7" s="1"/>
  <c r="H25" i="7"/>
  <c r="I20" i="7"/>
  <c r="J20" i="7" s="1"/>
  <c r="L20" i="7" s="1"/>
  <c r="H74" i="7"/>
  <c r="K74" i="6"/>
  <c r="G69" i="6"/>
  <c r="F69" i="6"/>
  <c r="H69" i="6" s="1"/>
  <c r="I69" i="6" s="1"/>
  <c r="J69" i="6" s="1"/>
  <c r="L69" i="6" s="1"/>
  <c r="G68" i="6"/>
  <c r="F68" i="6"/>
  <c r="G67" i="6"/>
  <c r="F67" i="6"/>
  <c r="G25" i="6"/>
  <c r="F25" i="6"/>
  <c r="H23" i="6"/>
  <c r="I23" i="6" s="1"/>
  <c r="J23" i="6" s="1"/>
  <c r="H20" i="6"/>
  <c r="H68" i="6" s="1"/>
  <c r="I68" i="6" s="1"/>
  <c r="J68" i="6" s="1"/>
  <c r="L68" i="6" s="1"/>
  <c r="H14" i="6"/>
  <c r="I20" i="6" l="1"/>
  <c r="J20" i="6" s="1"/>
  <c r="J67" i="7"/>
  <c r="L67" i="7" s="1"/>
  <c r="J74" i="8"/>
  <c r="L67" i="8"/>
  <c r="L74" i="8" s="1"/>
  <c r="K20" i="7"/>
  <c r="J25" i="7"/>
  <c r="L25" i="7" s="1"/>
  <c r="K14" i="7"/>
  <c r="J74" i="7"/>
  <c r="L74" i="7"/>
  <c r="I25" i="7"/>
  <c r="G74" i="6"/>
  <c r="H25" i="6"/>
  <c r="F74" i="6"/>
  <c r="H67" i="6"/>
  <c r="H74" i="6" s="1"/>
  <c r="L20" i="6"/>
  <c r="K20" i="6"/>
  <c r="I67" i="6"/>
  <c r="K23" i="6"/>
  <c r="L23" i="6"/>
  <c r="I14" i="6"/>
  <c r="G69" i="5"/>
  <c r="H69" i="5" s="1"/>
  <c r="I69" i="5" s="1"/>
  <c r="J69" i="5" s="1"/>
  <c r="L69" i="5" s="1"/>
  <c r="F69" i="5"/>
  <c r="G68" i="5"/>
  <c r="F68" i="5"/>
  <c r="F74" i="5" s="1"/>
  <c r="F67" i="5"/>
  <c r="G67" i="5"/>
  <c r="K74" i="5"/>
  <c r="G74" i="5"/>
  <c r="H67" i="5"/>
  <c r="I67" i="5" s="1"/>
  <c r="G25" i="5"/>
  <c r="F25" i="5"/>
  <c r="H23" i="5"/>
  <c r="I23" i="5" s="1"/>
  <c r="J23" i="5" s="1"/>
  <c r="H20" i="5"/>
  <c r="I20" i="5" s="1"/>
  <c r="J20" i="5" s="1"/>
  <c r="H14" i="5"/>
  <c r="H68" i="5" l="1"/>
  <c r="I68" i="5" s="1"/>
  <c r="J68" i="5" s="1"/>
  <c r="L68" i="5" s="1"/>
  <c r="H25" i="5"/>
  <c r="K25" i="7"/>
  <c r="I74" i="6"/>
  <c r="J67" i="6"/>
  <c r="J14" i="6"/>
  <c r="I25" i="6"/>
  <c r="I74" i="5"/>
  <c r="H74" i="5"/>
  <c r="L20" i="5"/>
  <c r="K20" i="5"/>
  <c r="L23" i="5"/>
  <c r="K23" i="5"/>
  <c r="J67" i="5"/>
  <c r="I14" i="5"/>
  <c r="I68" i="4"/>
  <c r="J68" i="4" s="1"/>
  <c r="L68" i="4" s="1"/>
  <c r="K74" i="4"/>
  <c r="G74" i="4"/>
  <c r="F74" i="4"/>
  <c r="H69" i="4"/>
  <c r="I69" i="4" s="1"/>
  <c r="J69" i="4" s="1"/>
  <c r="H68" i="4"/>
  <c r="H67" i="4"/>
  <c r="I67" i="4" s="1"/>
  <c r="J67" i="4" s="1"/>
  <c r="L67" i="4" s="1"/>
  <c r="G25" i="4"/>
  <c r="F25" i="4"/>
  <c r="H23" i="4"/>
  <c r="I23" i="4" s="1"/>
  <c r="J23" i="4" s="1"/>
  <c r="H20" i="4"/>
  <c r="H14" i="4"/>
  <c r="I14" i="4" s="1"/>
  <c r="J74" i="6" l="1"/>
  <c r="L67" i="6"/>
  <c r="L74" i="6" s="1"/>
  <c r="L14" i="6"/>
  <c r="J25" i="6"/>
  <c r="K14" i="6"/>
  <c r="I25" i="5"/>
  <c r="J14" i="5"/>
  <c r="J74" i="5"/>
  <c r="L67" i="5"/>
  <c r="L74" i="5" s="1"/>
  <c r="I74" i="4"/>
  <c r="H25" i="4"/>
  <c r="L23" i="4"/>
  <c r="K23" i="4"/>
  <c r="J74" i="4"/>
  <c r="L69" i="4"/>
  <c r="L74" i="4" s="1"/>
  <c r="J14" i="4"/>
  <c r="I20" i="4"/>
  <c r="J20" i="4" s="1"/>
  <c r="H74" i="4"/>
  <c r="G74" i="3"/>
  <c r="K74" i="3"/>
  <c r="F25" i="3"/>
  <c r="I69" i="2"/>
  <c r="J69" i="2" s="1"/>
  <c r="J74" i="2" s="1"/>
  <c r="J68" i="2"/>
  <c r="K74" i="2"/>
  <c r="G74" i="2"/>
  <c r="F74" i="2"/>
  <c r="H69" i="2"/>
  <c r="L68" i="2"/>
  <c r="H68" i="2"/>
  <c r="L67" i="2"/>
  <c r="H67" i="2"/>
  <c r="H74" i="2" s="1"/>
  <c r="G25" i="2"/>
  <c r="F25" i="2"/>
  <c r="H23" i="2"/>
  <c r="I23" i="2" s="1"/>
  <c r="J23" i="2" s="1"/>
  <c r="H20" i="2"/>
  <c r="I20" i="2" s="1"/>
  <c r="J20" i="2" s="1"/>
  <c r="H14" i="2"/>
  <c r="I67" i="2" l="1"/>
  <c r="I74" i="2" s="1"/>
  <c r="L25" i="6"/>
  <c r="K25" i="6"/>
  <c r="L14" i="5"/>
  <c r="J25" i="5"/>
  <c r="K14" i="5"/>
  <c r="K20" i="4"/>
  <c r="L20" i="4"/>
  <c r="L14" i="4"/>
  <c r="J25" i="4"/>
  <c r="K14" i="4"/>
  <c r="I25" i="4"/>
  <c r="F74" i="3"/>
  <c r="H74" i="3"/>
  <c r="G25" i="3"/>
  <c r="H25" i="3"/>
  <c r="L69" i="2"/>
  <c r="L74" i="2"/>
  <c r="H25" i="2"/>
  <c r="L20" i="2"/>
  <c r="K20" i="2"/>
  <c r="L23" i="2"/>
  <c r="K23" i="2"/>
  <c r="I14" i="2"/>
  <c r="L68" i="1"/>
  <c r="L67" i="1"/>
  <c r="H67" i="1"/>
  <c r="L25" i="5" l="1"/>
  <c r="K25" i="5"/>
  <c r="K25" i="4"/>
  <c r="L25" i="4"/>
  <c r="I25" i="2"/>
  <c r="J14" i="2"/>
  <c r="K74" i="1"/>
  <c r="I74" i="1"/>
  <c r="G74" i="1"/>
  <c r="F74" i="1"/>
  <c r="J69" i="1"/>
  <c r="H69" i="1"/>
  <c r="H68" i="1"/>
  <c r="G25" i="1"/>
  <c r="F25" i="1"/>
  <c r="H23" i="1"/>
  <c r="I23" i="1" s="1"/>
  <c r="H20" i="1"/>
  <c r="I20" i="1" s="1"/>
  <c r="H14" i="1"/>
  <c r="J23" i="1" l="1"/>
  <c r="J20" i="1"/>
  <c r="L14" i="2"/>
  <c r="J25" i="2"/>
  <c r="K14" i="2"/>
  <c r="J74" i="1"/>
  <c r="L69" i="1"/>
  <c r="L74" i="1" s="1"/>
  <c r="H74" i="1"/>
  <c r="H25" i="1"/>
  <c r="K23" i="1"/>
  <c r="L23" i="1"/>
  <c r="K20" i="1"/>
  <c r="I14" i="1"/>
  <c r="I74" i="3" l="1"/>
  <c r="I25" i="3"/>
  <c r="L20" i="1"/>
  <c r="L25" i="2"/>
  <c r="K25" i="2"/>
  <c r="I25" i="1"/>
  <c r="J14" i="1"/>
  <c r="J25" i="3" l="1"/>
  <c r="L14" i="1"/>
  <c r="K14" i="1"/>
  <c r="J25" i="1"/>
  <c r="K25" i="3" l="1"/>
  <c r="L25" i="3"/>
  <c r="L74" i="3"/>
  <c r="J74" i="3"/>
  <c r="L25" i="1"/>
  <c r="K25" i="1"/>
</calcChain>
</file>

<file path=xl/sharedStrings.xml><?xml version="1.0" encoding="utf-8"?>
<sst xmlns="http://schemas.openxmlformats.org/spreadsheetml/2006/main" count="1060" uniqueCount="81">
  <si>
    <t>ESTADO ANALITICO DE INGRESOS</t>
  </si>
  <si>
    <t>Rubros de los ingresos</t>
  </si>
  <si>
    <t>Ingresos</t>
  </si>
  <si>
    <t>Ampliaciones y</t>
  </si>
  <si>
    <t xml:space="preserve">Ingreso </t>
  </si>
  <si>
    <t xml:space="preserve">Ingresos </t>
  </si>
  <si>
    <t>% de Avance de</t>
  </si>
  <si>
    <t>Estimado</t>
  </si>
  <si>
    <t>Reducciones</t>
  </si>
  <si>
    <t>Modificado</t>
  </si>
  <si>
    <t>Devengado</t>
  </si>
  <si>
    <t>Recaudados</t>
  </si>
  <si>
    <t>la Recaudación</t>
  </si>
  <si>
    <t>Excedentes</t>
  </si>
  <si>
    <t>(1)</t>
  </si>
  <si>
    <t>(2)</t>
  </si>
  <si>
    <t>(3=1+2)</t>
  </si>
  <si>
    <t>(4)</t>
  </si>
  <si>
    <t>(5)</t>
  </si>
  <si>
    <t>(5/3)</t>
  </si>
  <si>
    <t>(5-1)</t>
  </si>
  <si>
    <t>Impuestos</t>
  </si>
  <si>
    <t>Cuotas y aportaciones de Seguridad Social</t>
  </si>
  <si>
    <t>Contribuciones de mejoras</t>
  </si>
  <si>
    <t>Derechos</t>
  </si>
  <si>
    <t>Productos</t>
  </si>
  <si>
    <t xml:space="preserve">Corriente </t>
  </si>
  <si>
    <t>Capital</t>
  </si>
  <si>
    <t>Aprovechamientos</t>
  </si>
  <si>
    <t>Ingresos por Ventas de Bienes y Servicios</t>
  </si>
  <si>
    <t>Participaciones y Aportaciones</t>
  </si>
  <si>
    <t>Transferencias, Asignaciones Subsidios y</t>
  </si>
  <si>
    <t>Otros ingresos y Beneficios Varios</t>
  </si>
  <si>
    <t>Ingresos Derivados de financiamientos</t>
  </si>
  <si>
    <t>Total</t>
  </si>
  <si>
    <t>Estado Analítico de Ingresos</t>
  </si>
  <si>
    <t>Por Fuente de Financiamiento</t>
  </si>
  <si>
    <t>Tributarios</t>
  </si>
  <si>
    <t>Impuesto sobre los Ingresos</t>
  </si>
  <si>
    <t>Impuestos sobre el Patrimonio</t>
  </si>
  <si>
    <t>Impuesto Sobre la Producción, el Consumo y las</t>
  </si>
  <si>
    <t>Transacciones</t>
  </si>
  <si>
    <t>Impuestos al Comercio Exterior</t>
  </si>
  <si>
    <t>Impuesto sobre Nominas y Asimilables</t>
  </si>
  <si>
    <t>Impuestos Ecológicos</t>
  </si>
  <si>
    <t>Accesorios</t>
  </si>
  <si>
    <t>Otros Impuestos</t>
  </si>
  <si>
    <t>Subtotal Tributarios</t>
  </si>
  <si>
    <t>No Tributarios</t>
  </si>
  <si>
    <t>I.</t>
  </si>
  <si>
    <t>II.</t>
  </si>
  <si>
    <t>III.</t>
  </si>
  <si>
    <t xml:space="preserve">IV. </t>
  </si>
  <si>
    <t>Subtotal No Tributarios</t>
  </si>
  <si>
    <t>Estado Analitico de Ingresos Por Fuente de</t>
  </si>
  <si>
    <t>Financiamiento</t>
  </si>
  <si>
    <t>Ingresos del Poder Ejecutivo Federal o</t>
  </si>
  <si>
    <t>Estatal y de los municipios</t>
  </si>
  <si>
    <t>Participaciones Aportaciones, Convenios incentivos Derivados de la Colaboracion  Fiscal y Fondos Distintos de Aportaciones</t>
  </si>
  <si>
    <t>transferenciaas, Asignaciones, Subsidios y Subvenciones y Pensiones y Jubilaciones</t>
  </si>
  <si>
    <t>Ingresos de los Entes Publicos de los Poderes Legislativos y Judicioal, de los Organos Autonomos y del Sector Paraestatal o Paramunicipal, así como de las empresas Productivas del Estado</t>
  </si>
  <si>
    <t>Ingresos por Ventas de Bienes, prestacion de  Servicios y Otros Ingresos</t>
  </si>
  <si>
    <t>Ingresos Derivados de Financiamiento</t>
  </si>
  <si>
    <t>ingresos Derivados de Financiamiento</t>
  </si>
  <si>
    <t>Bajo protesta de decir verdad declaramos que los Estados Financieros y sus Notas son razonablemente correctos y responsabilidad del emisor</t>
  </si>
  <si>
    <t>Elaboró</t>
  </si>
  <si>
    <t>Autorizó</t>
  </si>
  <si>
    <t>Lic. Dafne Celina López Osorio</t>
  </si>
  <si>
    <t>Directora General</t>
  </si>
  <si>
    <t>DEL 1° AL 31 DE ENERO DE 2020</t>
  </si>
  <si>
    <t>C. Jorge Gaspar Medina Kuk</t>
  </si>
  <si>
    <t>Enc. Temp. Depto. De Contabilidad</t>
  </si>
  <si>
    <t>DEL 1° AL 29 DE FEBRERO 2020</t>
  </si>
  <si>
    <t>DEL 1° AL 31 DE MARZO DE 2020</t>
  </si>
  <si>
    <t>DEL 1° AL 30 DE ABRIL DE 2020</t>
  </si>
  <si>
    <t>DEL 1° AL 31 DE MAYO DE 2020</t>
  </si>
  <si>
    <t>DEL 1° AL 30 DE JUNIO DE 2020</t>
  </si>
  <si>
    <t>DEL 1° AL 31 DE AGOSTO DE 2020</t>
  </si>
  <si>
    <t>Ing Giovanna Traconis Alcocer</t>
  </si>
  <si>
    <t>DEL 1° DE ENERO AL 31 DE AGOSTO DE 2020</t>
  </si>
  <si>
    <t>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</si>
</sst>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center"/>
    </xf>
    <xf numFmtId="43" fontId="0" fillId="0" borderId="5" xfId="1" applyFont="1" applyBorder="1"/>
    <xf numFmtId="43" fontId="0" fillId="0" borderId="0" xfId="1" applyFont="1" applyBorder="1"/>
    <xf numFmtId="9" fontId="0" fillId="0" borderId="0" xfId="3" applyFont="1" applyBorder="1"/>
    <xf numFmtId="0" fontId="0" fillId="0" borderId="0" xfId="0" applyFill="1" applyBorder="1"/>
    <xf numFmtId="0" fontId="0" fillId="0" borderId="11" xfId="0" applyBorder="1"/>
    <xf numFmtId="0" fontId="0" fillId="0" borderId="12" xfId="0" applyBorder="1"/>
    <xf numFmtId="43" fontId="0" fillId="0" borderId="13" xfId="1" applyFont="1" applyBorder="1"/>
    <xf numFmtId="9" fontId="0" fillId="0" borderId="12" xfId="3" applyFont="1" applyBorder="1"/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24" xfId="0" applyFont="1" applyFill="1" applyBorder="1" applyAlignment="1"/>
    <xf numFmtId="0" fontId="2" fillId="2" borderId="25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49" fontId="2" fillId="2" borderId="27" xfId="0" applyNumberFormat="1" applyFont="1" applyFill="1" applyBorder="1" applyAlignment="1">
      <alignment horizontal="center"/>
    </xf>
    <xf numFmtId="49" fontId="2" fillId="2" borderId="28" xfId="0" applyNumberFormat="1" applyFont="1" applyFill="1" applyBorder="1" applyAlignment="1">
      <alignment horizontal="center"/>
    </xf>
    <xf numFmtId="49" fontId="2" fillId="2" borderId="20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0" fillId="0" borderId="1" xfId="0" applyBorder="1"/>
    <xf numFmtId="0" fontId="0" fillId="0" borderId="5" xfId="0" applyBorder="1"/>
    <xf numFmtId="44" fontId="0" fillId="0" borderId="4" xfId="2" applyFont="1" applyBorder="1"/>
    <xf numFmtId="44" fontId="0" fillId="0" borderId="5" xfId="2" applyFont="1" applyBorder="1"/>
    <xf numFmtId="44" fontId="0" fillId="0" borderId="5" xfId="2" applyFont="1" applyFill="1" applyBorder="1"/>
    <xf numFmtId="44" fontId="0" fillId="0" borderId="0" xfId="2" applyFont="1" applyBorder="1"/>
    <xf numFmtId="44" fontId="0" fillId="0" borderId="14" xfId="2" applyFont="1" applyFill="1" applyBorder="1"/>
    <xf numFmtId="44" fontId="0" fillId="0" borderId="4" xfId="2" applyFont="1" applyBorder="1" applyAlignment="1">
      <alignment wrapText="1"/>
    </xf>
    <xf numFmtId="44" fontId="0" fillId="0" borderId="5" xfId="2" applyFont="1" applyBorder="1" applyAlignment="1">
      <alignment wrapText="1"/>
    </xf>
    <xf numFmtId="44" fontId="0" fillId="0" borderId="11" xfId="0" applyNumberFormat="1" applyBorder="1"/>
    <xf numFmtId="44" fontId="0" fillId="0" borderId="13" xfId="0" applyNumberFormat="1" applyBorder="1"/>
    <xf numFmtId="44" fontId="0" fillId="0" borderId="12" xfId="0" applyNumberFormat="1" applyBorder="1"/>
    <xf numFmtId="44" fontId="0" fillId="0" borderId="29" xfId="0" applyNumberFormat="1" applyBorder="1"/>
    <xf numFmtId="0" fontId="0" fillId="0" borderId="0" xfId="0" applyFill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43" fontId="0" fillId="0" borderId="17" xfId="1" applyFont="1" applyBorder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43" fontId="0" fillId="0" borderId="0" xfId="0" applyNumberFormat="1"/>
    <xf numFmtId="44" fontId="0" fillId="0" borderId="0" xfId="0" applyNumberForma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80</xdr:row>
      <xdr:rowOff>219075</xdr:rowOff>
    </xdr:from>
    <xdr:to>
      <xdr:col>4</xdr:col>
      <xdr:colOff>190500</xdr:colOff>
      <xdr:row>80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80</xdr:row>
      <xdr:rowOff>228602</xdr:rowOff>
    </xdr:from>
    <xdr:to>
      <xdr:col>11</xdr:col>
      <xdr:colOff>819150</xdr:colOff>
      <xdr:row>81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80</xdr:row>
      <xdr:rowOff>219075</xdr:rowOff>
    </xdr:from>
    <xdr:to>
      <xdr:col>4</xdr:col>
      <xdr:colOff>190500</xdr:colOff>
      <xdr:row>80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80</xdr:row>
      <xdr:rowOff>228602</xdr:rowOff>
    </xdr:from>
    <xdr:to>
      <xdr:col>11</xdr:col>
      <xdr:colOff>819150</xdr:colOff>
      <xdr:row>81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84"/>
  <sheetViews>
    <sheetView topLeftCell="A4"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69</v>
      </c>
    </row>
    <row r="5" spans="1:12" ht="15.75" thickBot="1" x14ac:dyDescent="0.3"/>
    <row r="6" spans="1:12" x14ac:dyDescent="0.25">
      <c r="A6" s="104" t="s">
        <v>1</v>
      </c>
      <c r="B6" s="105"/>
      <c r="C6" s="105"/>
      <c r="D6" s="105"/>
      <c r="E6" s="105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5" t="s">
        <v>6</v>
      </c>
      <c r="L6" s="4" t="s">
        <v>5</v>
      </c>
    </row>
    <row r="7" spans="1:12" x14ac:dyDescent="0.25">
      <c r="A7" s="6"/>
      <c r="B7" s="7"/>
      <c r="C7" s="7"/>
      <c r="D7" s="7"/>
      <c r="E7" s="7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7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546.17999999999995</v>
      </c>
      <c r="H14" s="18">
        <f>F14+G14</f>
        <v>546.17999999999995</v>
      </c>
      <c r="I14" s="18">
        <f>+H14</f>
        <v>546.17999999999995</v>
      </c>
      <c r="J14" s="18">
        <f>+I14</f>
        <v>546.17999999999995</v>
      </c>
      <c r="K14" s="20">
        <f>J14/H14</f>
        <v>1</v>
      </c>
      <c r="L14" s="18">
        <f>J14-F14</f>
        <v>546.17999999999995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997739</v>
      </c>
      <c r="G20" s="18">
        <v>-60880.95</v>
      </c>
      <c r="H20" s="18">
        <f>F20+G20</f>
        <v>936858.05</v>
      </c>
      <c r="I20" s="18">
        <f>+H20</f>
        <v>936858.05</v>
      </c>
      <c r="J20" s="18">
        <f>+I20</f>
        <v>936858.05</v>
      </c>
      <c r="K20" s="20">
        <f>J20/H20</f>
        <v>1</v>
      </c>
      <c r="L20" s="18">
        <f>J20-F20</f>
        <v>-60880.949999999953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516816</v>
      </c>
      <c r="G23" s="18">
        <v>21033</v>
      </c>
      <c r="H23" s="18">
        <f>F23+G23</f>
        <v>537849</v>
      </c>
      <c r="I23" s="18">
        <f>+H23</f>
        <v>537849</v>
      </c>
      <c r="J23" s="18">
        <f>+I23</f>
        <v>537849</v>
      </c>
      <c r="K23" s="20">
        <f>J23/H23</f>
        <v>1</v>
      </c>
      <c r="L23" s="18">
        <f>J23-F23</f>
        <v>21033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1514555</v>
      </c>
      <c r="G25" s="24">
        <f>SUM(G9:G24)</f>
        <v>-39301.769999999997</v>
      </c>
      <c r="H25" s="24">
        <f>SUM(H9:H24)</f>
        <v>1475253.23</v>
      </c>
      <c r="I25" s="24">
        <f>SUM(I9:I24)</f>
        <v>1475253.23</v>
      </c>
      <c r="J25" s="24">
        <f>SUM(J9:J24)</f>
        <v>1475253.23</v>
      </c>
      <c r="K25" s="25">
        <f>+J25/H25</f>
        <v>1</v>
      </c>
      <c r="L25" s="24">
        <f>J25-F25</f>
        <v>-39301.770000000019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106" t="s">
        <v>55</v>
      </c>
      <c r="B52" s="107"/>
      <c r="C52" s="107"/>
      <c r="D52" s="107"/>
      <c r="E52" s="108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45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103" t="s">
        <v>58</v>
      </c>
      <c r="C62" s="103"/>
      <c r="D62" s="103"/>
      <c r="E62" s="103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103" t="s">
        <v>59</v>
      </c>
      <c r="C63" s="103"/>
      <c r="D63" s="103"/>
      <c r="E63" s="103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09" t="s">
        <v>60</v>
      </c>
      <c r="C65" s="109"/>
      <c r="D65" s="109"/>
      <c r="E65" s="109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/>
      <c r="G67" s="56">
        <v>546.17999999999995</v>
      </c>
      <c r="H67" s="56">
        <f>+F67+G67</f>
        <v>546.17999999999995</v>
      </c>
      <c r="I67" s="56">
        <v>546.17999999999995</v>
      </c>
      <c r="J67" s="57">
        <v>546.17999999999995</v>
      </c>
      <c r="K67" s="58"/>
      <c r="L67" s="59">
        <f>J67-F67</f>
        <v>546.17999999999995</v>
      </c>
    </row>
    <row r="68" spans="1:12" ht="36.75" customHeight="1" x14ac:dyDescent="0.25">
      <c r="A68" s="13"/>
      <c r="B68" s="110" t="s">
        <v>61</v>
      </c>
      <c r="C68" s="110"/>
      <c r="D68" s="110"/>
      <c r="E68" s="110"/>
      <c r="F68" s="60">
        <v>997739</v>
      </c>
      <c r="G68" s="61">
        <v>-60880.95</v>
      </c>
      <c r="H68" s="56">
        <f>F68+G68</f>
        <v>936858.05</v>
      </c>
      <c r="I68" s="56">
        <v>936858.05</v>
      </c>
      <c r="J68" s="56">
        <v>936858.05</v>
      </c>
      <c r="K68" s="58"/>
      <c r="L68" s="59">
        <f>J68-F68</f>
        <v>-60880.949999999953</v>
      </c>
    </row>
    <row r="69" spans="1:12" ht="30" customHeight="1" x14ac:dyDescent="0.25">
      <c r="A69" s="13"/>
      <c r="B69" s="103" t="s">
        <v>59</v>
      </c>
      <c r="C69" s="103"/>
      <c r="D69" s="103"/>
      <c r="E69" s="103"/>
      <c r="F69" s="55">
        <v>516816</v>
      </c>
      <c r="G69" s="56">
        <v>21033</v>
      </c>
      <c r="H69" s="56">
        <f>F69+G69</f>
        <v>537849</v>
      </c>
      <c r="I69" s="56">
        <v>537849</v>
      </c>
      <c r="J69" s="56">
        <f>I69</f>
        <v>537849</v>
      </c>
      <c r="K69" s="58"/>
      <c r="L69" s="59">
        <f>J69-F69</f>
        <v>21033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1514555</v>
      </c>
      <c r="G74" s="63">
        <f>G67+G68+G69</f>
        <v>-39301.769999999997</v>
      </c>
      <c r="H74" s="63">
        <f t="shared" ref="H74:L74" si="0">H67+H68+H69</f>
        <v>1475253.23</v>
      </c>
      <c r="I74" s="63">
        <f t="shared" si="0"/>
        <v>1475253.23</v>
      </c>
      <c r="J74" s="63">
        <f t="shared" si="0"/>
        <v>1475253.23</v>
      </c>
      <c r="K74" s="64">
        <f t="shared" si="0"/>
        <v>0</v>
      </c>
      <c r="L74" s="65">
        <f t="shared" si="0"/>
        <v>-39301.769999999953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L84"/>
  <sheetViews>
    <sheetView workbookViewId="0">
      <selection activeCell="D21" sqref="D21"/>
    </sheetView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72</v>
      </c>
    </row>
    <row r="5" spans="1:12" ht="15.75" thickBot="1" x14ac:dyDescent="0.3"/>
    <row r="6" spans="1:12" x14ac:dyDescent="0.25">
      <c r="A6" s="104" t="s">
        <v>1</v>
      </c>
      <c r="B6" s="105"/>
      <c r="C6" s="105"/>
      <c r="D6" s="105"/>
      <c r="E6" s="105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5" t="s">
        <v>6</v>
      </c>
      <c r="L6" s="4" t="s">
        <v>5</v>
      </c>
    </row>
    <row r="7" spans="1:12" x14ac:dyDescent="0.25">
      <c r="A7" s="42"/>
      <c r="B7" s="43"/>
      <c r="C7" s="43"/>
      <c r="D7" s="43"/>
      <c r="E7" s="43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43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434.96</v>
      </c>
      <c r="H14" s="18">
        <f>F14+G14</f>
        <v>434.96</v>
      </c>
      <c r="I14" s="18">
        <f>+H14</f>
        <v>434.96</v>
      </c>
      <c r="J14" s="18">
        <f>+I14</f>
        <v>434.96</v>
      </c>
      <c r="K14" s="20">
        <f>J14/H14</f>
        <v>1</v>
      </c>
      <c r="L14" s="18">
        <f>J14-F14</f>
        <v>434.96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1069207</v>
      </c>
      <c r="G20" s="18">
        <v>1141.3800000000001</v>
      </c>
      <c r="H20" s="18">
        <f>F20+G20</f>
        <v>1070348.3799999999</v>
      </c>
      <c r="I20" s="18">
        <f>+H20</f>
        <v>1070348.3799999999</v>
      </c>
      <c r="J20" s="18">
        <f>+I20</f>
        <v>1070348.3799999999</v>
      </c>
      <c r="K20" s="20">
        <f>J20/H20</f>
        <v>1</v>
      </c>
      <c r="L20" s="18">
        <f>J20-F20</f>
        <v>1141.3799999998882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698529</v>
      </c>
      <c r="G23" s="18">
        <v>-44327</v>
      </c>
      <c r="H23" s="18">
        <f>F23+G23</f>
        <v>654202</v>
      </c>
      <c r="I23" s="18">
        <f>+H23</f>
        <v>654202</v>
      </c>
      <c r="J23" s="18">
        <f>+I23</f>
        <v>654202</v>
      </c>
      <c r="K23" s="20">
        <f>J23/H23</f>
        <v>1</v>
      </c>
      <c r="L23" s="18">
        <f>J23-F23</f>
        <v>-44327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1767736</v>
      </c>
      <c r="G25" s="24">
        <f>SUM(G9:G24)</f>
        <v>-42750.66</v>
      </c>
      <c r="H25" s="24">
        <f>SUM(H9:H24)</f>
        <v>1724985.3399999999</v>
      </c>
      <c r="I25" s="24">
        <f>SUM(I9:I24)</f>
        <v>1724985.3399999999</v>
      </c>
      <c r="J25" s="24">
        <f>SUM(J9:J24)</f>
        <v>1724985.3399999999</v>
      </c>
      <c r="K25" s="25">
        <f>+J25/H25</f>
        <v>1</v>
      </c>
      <c r="L25" s="24">
        <f>J25-F25</f>
        <v>-42750.660000000149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106" t="s">
        <v>55</v>
      </c>
      <c r="B52" s="107"/>
      <c r="C52" s="107"/>
      <c r="D52" s="107"/>
      <c r="E52" s="108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45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103" t="s">
        <v>58</v>
      </c>
      <c r="C62" s="103"/>
      <c r="D62" s="103"/>
      <c r="E62" s="103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103" t="s">
        <v>59</v>
      </c>
      <c r="C63" s="103"/>
      <c r="D63" s="103"/>
      <c r="E63" s="103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09" t="s">
        <v>60</v>
      </c>
      <c r="C65" s="109"/>
      <c r="D65" s="109"/>
      <c r="E65" s="109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/>
      <c r="G67" s="56">
        <v>434.96</v>
      </c>
      <c r="H67" s="56">
        <f>+F67+G67</f>
        <v>434.96</v>
      </c>
      <c r="I67" s="56">
        <f>H67</f>
        <v>434.96</v>
      </c>
      <c r="J67" s="57">
        <v>434.96</v>
      </c>
      <c r="K67" s="58"/>
      <c r="L67" s="59">
        <f>J67-F67</f>
        <v>434.96</v>
      </c>
    </row>
    <row r="68" spans="1:12" ht="36.75" customHeight="1" x14ac:dyDescent="0.25">
      <c r="A68" s="13"/>
      <c r="B68" s="110" t="s">
        <v>61</v>
      </c>
      <c r="C68" s="110"/>
      <c r="D68" s="110"/>
      <c r="E68" s="110"/>
      <c r="F68" s="60">
        <v>1069207</v>
      </c>
      <c r="G68" s="61">
        <v>1141.3800000000001</v>
      </c>
      <c r="H68" s="56">
        <f>F68+G68</f>
        <v>1070348.3799999999</v>
      </c>
      <c r="I68" s="56">
        <v>1070348.3799999999</v>
      </c>
      <c r="J68" s="56">
        <f>I68</f>
        <v>1070348.3799999999</v>
      </c>
      <c r="K68" s="58"/>
      <c r="L68" s="59">
        <f>J68-F68</f>
        <v>1141.3799999998882</v>
      </c>
    </row>
    <row r="69" spans="1:12" ht="30" customHeight="1" x14ac:dyDescent="0.25">
      <c r="A69" s="13"/>
      <c r="B69" s="103" t="s">
        <v>59</v>
      </c>
      <c r="C69" s="103"/>
      <c r="D69" s="103"/>
      <c r="E69" s="103"/>
      <c r="F69" s="55">
        <v>698529</v>
      </c>
      <c r="G69" s="56">
        <v>-44327</v>
      </c>
      <c r="H69" s="56">
        <f>F69+G69</f>
        <v>654202</v>
      </c>
      <c r="I69" s="56">
        <f>H69</f>
        <v>654202</v>
      </c>
      <c r="J69" s="56">
        <f>I69</f>
        <v>654202</v>
      </c>
      <c r="K69" s="58"/>
      <c r="L69" s="59">
        <f>J69-F69</f>
        <v>-44327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1767736</v>
      </c>
      <c r="G74" s="63">
        <f>G67+G68+G69</f>
        <v>-42750.66</v>
      </c>
      <c r="H74" s="63">
        <f t="shared" ref="H74:L74" si="0">H67+H68+H69</f>
        <v>1724985.3399999999</v>
      </c>
      <c r="I74" s="63">
        <f t="shared" si="0"/>
        <v>1724985.3399999999</v>
      </c>
      <c r="J74" s="63">
        <f t="shared" si="0"/>
        <v>1724985.3399999999</v>
      </c>
      <c r="K74" s="64">
        <f t="shared" si="0"/>
        <v>0</v>
      </c>
      <c r="L74" s="65">
        <f t="shared" si="0"/>
        <v>-42750.660000000113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L84"/>
  <sheetViews>
    <sheetView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73</v>
      </c>
    </row>
    <row r="5" spans="1:12" ht="15.75" thickBot="1" x14ac:dyDescent="0.3"/>
    <row r="6" spans="1:12" x14ac:dyDescent="0.25">
      <c r="A6" s="104" t="s">
        <v>1</v>
      </c>
      <c r="B6" s="105"/>
      <c r="C6" s="105"/>
      <c r="D6" s="105"/>
      <c r="E6" s="105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71" t="s">
        <v>6</v>
      </c>
      <c r="L6" s="4" t="s">
        <v>5</v>
      </c>
    </row>
    <row r="7" spans="1:12" x14ac:dyDescent="0.25">
      <c r="A7" s="72"/>
      <c r="B7" s="73"/>
      <c r="C7" s="73"/>
      <c r="D7" s="73"/>
      <c r="E7" s="73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73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362.96</v>
      </c>
      <c r="H14" s="18">
        <f>F14+G14</f>
        <v>362.96</v>
      </c>
      <c r="I14" s="18">
        <f>+H14</f>
        <v>362.96</v>
      </c>
      <c r="J14" s="18">
        <f>+I14</f>
        <v>362.96</v>
      </c>
      <c r="K14" s="20">
        <f>J14/H14</f>
        <v>1</v>
      </c>
      <c r="L14" s="18">
        <f>J14-F14</f>
        <v>362.96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1019739</v>
      </c>
      <c r="G20" s="18">
        <v>-716201.88</v>
      </c>
      <c r="H20" s="18">
        <f>F20+G20</f>
        <v>303537.12</v>
      </c>
      <c r="I20" s="18">
        <f>+H20</f>
        <v>303537.12</v>
      </c>
      <c r="J20" s="18">
        <f>+I20</f>
        <v>303537.12</v>
      </c>
      <c r="K20" s="20">
        <f>J20/H20</f>
        <v>1</v>
      </c>
      <c r="L20" s="18">
        <f>J20-F20</f>
        <v>-716201.88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542277</v>
      </c>
      <c r="G23" s="18">
        <v>-139217</v>
      </c>
      <c r="H23" s="18">
        <f>F23+G23</f>
        <v>403060</v>
      </c>
      <c r="I23" s="18">
        <f>+H23</f>
        <v>403060</v>
      </c>
      <c r="J23" s="18">
        <f>+I23</f>
        <v>403060</v>
      </c>
      <c r="K23" s="20">
        <f>J23/H23</f>
        <v>1</v>
      </c>
      <c r="L23" s="18">
        <f>J23-F23</f>
        <v>-139217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1562016</v>
      </c>
      <c r="G25" s="24">
        <f>SUM(G9:G24)</f>
        <v>-855055.92</v>
      </c>
      <c r="H25" s="24">
        <f>SUM(H9:H24)</f>
        <v>706960.08000000007</v>
      </c>
      <c r="I25" s="24">
        <f>SUM(I9:I24)</f>
        <v>706960.08000000007</v>
      </c>
      <c r="J25" s="24">
        <f>SUM(J9:J24)</f>
        <v>706960.08000000007</v>
      </c>
      <c r="K25" s="25">
        <f>+J25/H25</f>
        <v>1</v>
      </c>
      <c r="L25" s="24">
        <f>J25-F25</f>
        <v>-855055.91999999993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106" t="s">
        <v>55</v>
      </c>
      <c r="B52" s="107"/>
      <c r="C52" s="107"/>
      <c r="D52" s="107"/>
      <c r="E52" s="108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74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103" t="s">
        <v>58</v>
      </c>
      <c r="C62" s="103"/>
      <c r="D62" s="103"/>
      <c r="E62" s="103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103" t="s">
        <v>59</v>
      </c>
      <c r="C63" s="103"/>
      <c r="D63" s="103"/>
      <c r="E63" s="103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09" t="s">
        <v>60</v>
      </c>
      <c r="C65" s="109"/>
      <c r="D65" s="109"/>
      <c r="E65" s="109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/>
      <c r="G67" s="56">
        <v>362.96</v>
      </c>
      <c r="H67" s="56">
        <f>+F67+G67</f>
        <v>362.96</v>
      </c>
      <c r="I67" s="56">
        <f t="shared" ref="I67:J69" si="0">H67</f>
        <v>362.96</v>
      </c>
      <c r="J67" s="57">
        <f t="shared" si="0"/>
        <v>362.96</v>
      </c>
      <c r="K67" s="58"/>
      <c r="L67" s="59">
        <f>J67-F67</f>
        <v>362.96</v>
      </c>
    </row>
    <row r="68" spans="1:12" ht="36.75" customHeight="1" x14ac:dyDescent="0.25">
      <c r="A68" s="13"/>
      <c r="B68" s="110" t="s">
        <v>61</v>
      </c>
      <c r="C68" s="110"/>
      <c r="D68" s="110"/>
      <c r="E68" s="110"/>
      <c r="F68" s="60">
        <v>1019739</v>
      </c>
      <c r="G68" s="61">
        <v>-716201.88</v>
      </c>
      <c r="H68" s="56">
        <f>F68+G68</f>
        <v>303537.12</v>
      </c>
      <c r="I68" s="56">
        <f t="shared" si="0"/>
        <v>303537.12</v>
      </c>
      <c r="J68" s="56">
        <f t="shared" si="0"/>
        <v>303537.12</v>
      </c>
      <c r="K68" s="58"/>
      <c r="L68" s="59">
        <f>J68-F68</f>
        <v>-716201.88</v>
      </c>
    </row>
    <row r="69" spans="1:12" ht="30" customHeight="1" x14ac:dyDescent="0.25">
      <c r="A69" s="13"/>
      <c r="B69" s="103" t="s">
        <v>59</v>
      </c>
      <c r="C69" s="103"/>
      <c r="D69" s="103"/>
      <c r="E69" s="103"/>
      <c r="F69" s="55">
        <v>542277</v>
      </c>
      <c r="G69" s="56">
        <v>-139217</v>
      </c>
      <c r="H69" s="56">
        <f>F69+G69</f>
        <v>403060</v>
      </c>
      <c r="I69" s="56">
        <f t="shared" si="0"/>
        <v>403060</v>
      </c>
      <c r="J69" s="56">
        <f t="shared" si="0"/>
        <v>403060</v>
      </c>
      <c r="K69" s="58"/>
      <c r="L69" s="59">
        <f>J69-F69</f>
        <v>-139217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1562016</v>
      </c>
      <c r="G74" s="63">
        <f>G67+G68+G69</f>
        <v>-855055.92</v>
      </c>
      <c r="H74" s="63">
        <f t="shared" ref="H74:L74" si="1">H67+H68+H69</f>
        <v>706960.08000000007</v>
      </c>
      <c r="I74" s="63">
        <f t="shared" si="1"/>
        <v>706960.08000000007</v>
      </c>
      <c r="J74" s="63">
        <f t="shared" si="1"/>
        <v>706960.08000000007</v>
      </c>
      <c r="K74" s="64">
        <f t="shared" si="1"/>
        <v>0</v>
      </c>
      <c r="L74" s="65">
        <f t="shared" si="1"/>
        <v>-855055.92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L84"/>
  <sheetViews>
    <sheetView topLeftCell="A10"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74</v>
      </c>
    </row>
    <row r="5" spans="1:12" ht="15.75" thickBot="1" x14ac:dyDescent="0.3"/>
    <row r="6" spans="1:12" x14ac:dyDescent="0.25">
      <c r="A6" s="104" t="s">
        <v>1</v>
      </c>
      <c r="B6" s="105"/>
      <c r="C6" s="105"/>
      <c r="D6" s="105"/>
      <c r="E6" s="105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75" t="s">
        <v>6</v>
      </c>
      <c r="L6" s="4" t="s">
        <v>5</v>
      </c>
    </row>
    <row r="7" spans="1:12" x14ac:dyDescent="0.25">
      <c r="A7" s="76"/>
      <c r="B7" s="77"/>
      <c r="C7" s="77"/>
      <c r="D7" s="77"/>
      <c r="E7" s="77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77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290.49</v>
      </c>
      <c r="H14" s="18">
        <f>F14+G14</f>
        <v>290.49</v>
      </c>
      <c r="I14" s="18">
        <f>+H14</f>
        <v>290.49</v>
      </c>
      <c r="J14" s="18">
        <f>+I14</f>
        <v>290.49</v>
      </c>
      <c r="K14" s="20">
        <f>J14/H14</f>
        <v>1</v>
      </c>
      <c r="L14" s="18">
        <f>J14-F14</f>
        <v>290.49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1017739</v>
      </c>
      <c r="G20" s="18">
        <v>-1010418.88</v>
      </c>
      <c r="H20" s="18">
        <f>F20+G20</f>
        <v>7320.1199999999953</v>
      </c>
      <c r="I20" s="18">
        <f>+H20</f>
        <v>7320.1199999999953</v>
      </c>
      <c r="J20" s="18">
        <f>+I20</f>
        <v>7320.1199999999953</v>
      </c>
      <c r="K20" s="20">
        <f>J20/H20</f>
        <v>1</v>
      </c>
      <c r="L20" s="18">
        <f>J20-F20</f>
        <v>-1010418.88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570089</v>
      </c>
      <c r="G23" s="18">
        <v>-162511</v>
      </c>
      <c r="H23" s="18">
        <f>F23+G23</f>
        <v>407578</v>
      </c>
      <c r="I23" s="18">
        <f>+H23</f>
        <v>407578</v>
      </c>
      <c r="J23" s="18">
        <f>+I23</f>
        <v>407578</v>
      </c>
      <c r="K23" s="20">
        <f>J23/H23</f>
        <v>1</v>
      </c>
      <c r="L23" s="18">
        <f>J23-F23</f>
        <v>-162511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1587828</v>
      </c>
      <c r="G25" s="24">
        <f>SUM(G9:G24)</f>
        <v>-1172639.3900000001</v>
      </c>
      <c r="H25" s="24">
        <f>SUM(H9:H24)</f>
        <v>415188.61</v>
      </c>
      <c r="I25" s="24">
        <f>SUM(I9:I24)</f>
        <v>415188.61</v>
      </c>
      <c r="J25" s="24">
        <f>SUM(J9:J24)</f>
        <v>415188.61</v>
      </c>
      <c r="K25" s="25">
        <f>+J25/H25</f>
        <v>1</v>
      </c>
      <c r="L25" s="24">
        <f>J25-F25</f>
        <v>-1172639.3900000001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106" t="s">
        <v>55</v>
      </c>
      <c r="B52" s="107"/>
      <c r="C52" s="107"/>
      <c r="D52" s="107"/>
      <c r="E52" s="108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78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103" t="s">
        <v>58</v>
      </c>
      <c r="C62" s="103"/>
      <c r="D62" s="103"/>
      <c r="E62" s="103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103" t="s">
        <v>59</v>
      </c>
      <c r="C63" s="103"/>
      <c r="D63" s="103"/>
      <c r="E63" s="103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09" t="s">
        <v>60</v>
      </c>
      <c r="C65" s="109"/>
      <c r="D65" s="109"/>
      <c r="E65" s="109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>
        <f>F14</f>
        <v>0</v>
      </c>
      <c r="G67" s="56">
        <f>G14</f>
        <v>290.49</v>
      </c>
      <c r="H67" s="56">
        <f>+F67+G67</f>
        <v>290.49</v>
      </c>
      <c r="I67" s="56">
        <f t="shared" ref="I67:J69" si="0">H67</f>
        <v>290.49</v>
      </c>
      <c r="J67" s="57">
        <f t="shared" si="0"/>
        <v>290.49</v>
      </c>
      <c r="K67" s="58"/>
      <c r="L67" s="59">
        <f>J67-F67</f>
        <v>290.49</v>
      </c>
    </row>
    <row r="68" spans="1:12" ht="36.75" customHeight="1" x14ac:dyDescent="0.25">
      <c r="A68" s="13"/>
      <c r="B68" s="110" t="s">
        <v>61</v>
      </c>
      <c r="C68" s="110"/>
      <c r="D68" s="110"/>
      <c r="E68" s="110"/>
      <c r="F68" s="60">
        <f>F20</f>
        <v>1017739</v>
      </c>
      <c r="G68" s="61">
        <f>G20</f>
        <v>-1010418.88</v>
      </c>
      <c r="H68" s="56">
        <f>H20</f>
        <v>7320.1199999999953</v>
      </c>
      <c r="I68" s="56">
        <f t="shared" si="0"/>
        <v>7320.1199999999953</v>
      </c>
      <c r="J68" s="56">
        <f t="shared" si="0"/>
        <v>7320.1199999999953</v>
      </c>
      <c r="K68" s="58"/>
      <c r="L68" s="59">
        <f>J68-F68</f>
        <v>-1010418.88</v>
      </c>
    </row>
    <row r="69" spans="1:12" ht="30" customHeight="1" x14ac:dyDescent="0.25">
      <c r="A69" s="13"/>
      <c r="B69" s="103" t="s">
        <v>59</v>
      </c>
      <c r="C69" s="103"/>
      <c r="D69" s="103"/>
      <c r="E69" s="103"/>
      <c r="F69" s="55">
        <f>F23</f>
        <v>570089</v>
      </c>
      <c r="G69" s="56">
        <f>G23</f>
        <v>-162511</v>
      </c>
      <c r="H69" s="56">
        <f>F69+G69</f>
        <v>407578</v>
      </c>
      <c r="I69" s="56">
        <f t="shared" si="0"/>
        <v>407578</v>
      </c>
      <c r="J69" s="56">
        <f t="shared" si="0"/>
        <v>407578</v>
      </c>
      <c r="K69" s="58"/>
      <c r="L69" s="59">
        <f>J69-F69</f>
        <v>-162511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1587828</v>
      </c>
      <c r="G74" s="63">
        <f>G67+G68+G69</f>
        <v>-1172639.3900000001</v>
      </c>
      <c r="H74" s="63">
        <f t="shared" ref="H74:L74" si="1">H67+H68+H69</f>
        <v>415188.61</v>
      </c>
      <c r="I74" s="63">
        <f t="shared" si="1"/>
        <v>415188.61</v>
      </c>
      <c r="J74" s="63">
        <f t="shared" si="1"/>
        <v>415188.61</v>
      </c>
      <c r="K74" s="64">
        <f t="shared" si="1"/>
        <v>0</v>
      </c>
      <c r="L74" s="65">
        <f t="shared" si="1"/>
        <v>-1172639.3900000001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84"/>
  <sheetViews>
    <sheetView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75</v>
      </c>
    </row>
    <row r="5" spans="1:12" ht="15.75" thickBot="1" x14ac:dyDescent="0.3"/>
    <row r="6" spans="1:12" x14ac:dyDescent="0.25">
      <c r="A6" s="104" t="s">
        <v>1</v>
      </c>
      <c r="B6" s="105"/>
      <c r="C6" s="105"/>
      <c r="D6" s="105"/>
      <c r="E6" s="105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79" t="s">
        <v>6</v>
      </c>
      <c r="L6" s="4" t="s">
        <v>5</v>
      </c>
    </row>
    <row r="7" spans="1:12" x14ac:dyDescent="0.25">
      <c r="A7" s="80"/>
      <c r="B7" s="81"/>
      <c r="C7" s="81"/>
      <c r="D7" s="81"/>
      <c r="E7" s="81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1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246.37</v>
      </c>
      <c r="H14" s="18">
        <f>F14+G14</f>
        <v>246.37</v>
      </c>
      <c r="I14" s="18">
        <f>+H14</f>
        <v>246.37</v>
      </c>
      <c r="J14" s="18">
        <f>+I14</f>
        <v>246.37</v>
      </c>
      <c r="K14" s="20">
        <f>J14/H14</f>
        <v>1</v>
      </c>
      <c r="L14" s="18">
        <f>J14-F14</f>
        <v>246.37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1017739</v>
      </c>
      <c r="G20" s="83">
        <v>-1014490.86</v>
      </c>
      <c r="H20" s="18">
        <f>F20+G20</f>
        <v>3248.140000000014</v>
      </c>
      <c r="I20" s="18">
        <f>+H20</f>
        <v>3248.140000000014</v>
      </c>
      <c r="J20" s="18">
        <f>+I20</f>
        <v>3248.140000000014</v>
      </c>
      <c r="K20" s="20">
        <f>J20/H20</f>
        <v>1</v>
      </c>
      <c r="L20" s="18">
        <f>J20-F20</f>
        <v>-1014490.86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544761</v>
      </c>
      <c r="G23" s="83">
        <v>-226174</v>
      </c>
      <c r="H23" s="18">
        <f>F23+G23</f>
        <v>318587</v>
      </c>
      <c r="I23" s="18">
        <f>+H23</f>
        <v>318587</v>
      </c>
      <c r="J23" s="18">
        <f>+I23</f>
        <v>318587</v>
      </c>
      <c r="K23" s="20">
        <f>J23/H23</f>
        <v>1</v>
      </c>
      <c r="L23" s="18">
        <f>J23-F23</f>
        <v>-226174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1562500</v>
      </c>
      <c r="G25" s="24">
        <f>SUM(G9:G24)</f>
        <v>-1240418.49</v>
      </c>
      <c r="H25" s="24">
        <f>SUM(H9:H24)</f>
        <v>322081.51</v>
      </c>
      <c r="I25" s="24">
        <f>SUM(I9:I24)</f>
        <v>322081.51</v>
      </c>
      <c r="J25" s="24">
        <f>SUM(J9:J24)</f>
        <v>322081.51</v>
      </c>
      <c r="K25" s="25">
        <f>+J25/H25</f>
        <v>1</v>
      </c>
      <c r="L25" s="24">
        <f>J25-F25</f>
        <v>-1240418.49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106" t="s">
        <v>55</v>
      </c>
      <c r="B52" s="107"/>
      <c r="C52" s="107"/>
      <c r="D52" s="107"/>
      <c r="E52" s="108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82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103" t="s">
        <v>58</v>
      </c>
      <c r="C62" s="103"/>
      <c r="D62" s="103"/>
      <c r="E62" s="103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103" t="s">
        <v>59</v>
      </c>
      <c r="C63" s="103"/>
      <c r="D63" s="103"/>
      <c r="E63" s="103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09" t="s">
        <v>60</v>
      </c>
      <c r="C65" s="109"/>
      <c r="D65" s="109"/>
      <c r="E65" s="109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>
        <f>F14</f>
        <v>0</v>
      </c>
      <c r="G67" s="56">
        <f>G14</f>
        <v>246.37</v>
      </c>
      <c r="H67" s="56">
        <f>+F67+G67</f>
        <v>246.37</v>
      </c>
      <c r="I67" s="56">
        <f t="shared" ref="I67:J69" si="0">H67</f>
        <v>246.37</v>
      </c>
      <c r="J67" s="57">
        <f t="shared" si="0"/>
        <v>246.37</v>
      </c>
      <c r="K67" s="58"/>
      <c r="L67" s="59">
        <f>J67-F67</f>
        <v>246.37</v>
      </c>
    </row>
    <row r="68" spans="1:12" ht="36.75" customHeight="1" x14ac:dyDescent="0.25">
      <c r="A68" s="13"/>
      <c r="B68" s="110" t="s">
        <v>61</v>
      </c>
      <c r="C68" s="110"/>
      <c r="D68" s="110"/>
      <c r="E68" s="110"/>
      <c r="F68" s="60">
        <f>F20</f>
        <v>1017739</v>
      </c>
      <c r="G68" s="61">
        <f>G20</f>
        <v>-1014490.86</v>
      </c>
      <c r="H68" s="56">
        <f>H20</f>
        <v>3248.140000000014</v>
      </c>
      <c r="I68" s="56">
        <f t="shared" si="0"/>
        <v>3248.140000000014</v>
      </c>
      <c r="J68" s="56">
        <f t="shared" si="0"/>
        <v>3248.140000000014</v>
      </c>
      <c r="K68" s="58"/>
      <c r="L68" s="59">
        <f>J68-F68</f>
        <v>-1014490.86</v>
      </c>
    </row>
    <row r="69" spans="1:12" ht="30" customHeight="1" x14ac:dyDescent="0.25">
      <c r="A69" s="13"/>
      <c r="B69" s="103" t="s">
        <v>59</v>
      </c>
      <c r="C69" s="103"/>
      <c r="D69" s="103"/>
      <c r="E69" s="103"/>
      <c r="F69" s="55">
        <f>F23</f>
        <v>544761</v>
      </c>
      <c r="G69" s="56">
        <f>G23</f>
        <v>-226174</v>
      </c>
      <c r="H69" s="56">
        <f>F69+G69</f>
        <v>318587</v>
      </c>
      <c r="I69" s="56">
        <f t="shared" si="0"/>
        <v>318587</v>
      </c>
      <c r="J69" s="56">
        <f t="shared" si="0"/>
        <v>318587</v>
      </c>
      <c r="K69" s="58"/>
      <c r="L69" s="59">
        <f>J69-F69</f>
        <v>-226174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1562500</v>
      </c>
      <c r="G74" s="63">
        <f>G67+G68+G69</f>
        <v>-1240418.49</v>
      </c>
      <c r="H74" s="63">
        <f t="shared" ref="H74:L74" si="1">H67+H68+H69</f>
        <v>322081.51</v>
      </c>
      <c r="I74" s="63">
        <f t="shared" si="1"/>
        <v>322081.51</v>
      </c>
      <c r="J74" s="63">
        <f t="shared" si="1"/>
        <v>322081.51</v>
      </c>
      <c r="K74" s="64">
        <f t="shared" si="1"/>
        <v>0</v>
      </c>
      <c r="L74" s="65">
        <f t="shared" si="1"/>
        <v>-1240418.49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84"/>
  <sheetViews>
    <sheetView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76</v>
      </c>
    </row>
    <row r="5" spans="1:12" ht="15.75" thickBot="1" x14ac:dyDescent="0.3"/>
    <row r="6" spans="1:12" x14ac:dyDescent="0.25">
      <c r="A6" s="104" t="s">
        <v>1</v>
      </c>
      <c r="B6" s="105"/>
      <c r="C6" s="105"/>
      <c r="D6" s="105"/>
      <c r="E6" s="105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84" t="s">
        <v>6</v>
      </c>
      <c r="L6" s="4" t="s">
        <v>5</v>
      </c>
    </row>
    <row r="7" spans="1:12" x14ac:dyDescent="0.25">
      <c r="A7" s="85"/>
      <c r="B7" s="86"/>
      <c r="C7" s="86"/>
      <c r="D7" s="86"/>
      <c r="E7" s="86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6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226.27</v>
      </c>
      <c r="H14" s="18">
        <f>F14+G14</f>
        <v>226.27</v>
      </c>
      <c r="I14" s="18">
        <f>+H14</f>
        <v>226.27</v>
      </c>
      <c r="J14" s="18">
        <f>+I14</f>
        <v>226.27</v>
      </c>
      <c r="K14" s="20">
        <f>J14/H14</f>
        <v>1</v>
      </c>
      <c r="L14" s="18">
        <f>J14-F14</f>
        <v>226.27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4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4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4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4" x14ac:dyDescent="0.25">
      <c r="A20" s="17"/>
      <c r="B20" s="14" t="s">
        <v>29</v>
      </c>
      <c r="C20" s="14"/>
      <c r="D20" s="14"/>
      <c r="E20" s="14"/>
      <c r="F20" s="18">
        <v>1059224</v>
      </c>
      <c r="G20" s="83">
        <v>-999461.66</v>
      </c>
      <c r="H20" s="18">
        <f>F20+G20</f>
        <v>59762.339999999967</v>
      </c>
      <c r="I20" s="18">
        <f>+H20</f>
        <v>59762.339999999967</v>
      </c>
      <c r="J20" s="18">
        <f>+I20</f>
        <v>59762.339999999967</v>
      </c>
      <c r="K20" s="20">
        <f>J20/H20</f>
        <v>1</v>
      </c>
      <c r="L20" s="18">
        <f>J20-F20</f>
        <v>-999461.66</v>
      </c>
    </row>
    <row r="21" spans="1:14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4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4" x14ac:dyDescent="0.25">
      <c r="A23" s="17"/>
      <c r="B23" s="14" t="s">
        <v>32</v>
      </c>
      <c r="C23" s="14"/>
      <c r="D23" s="14"/>
      <c r="E23" s="14"/>
      <c r="F23" s="18">
        <v>592807</v>
      </c>
      <c r="G23" s="83">
        <v>-234057</v>
      </c>
      <c r="H23" s="18">
        <f>F23+G23</f>
        <v>358750</v>
      </c>
      <c r="I23" s="18">
        <f>+H23</f>
        <v>358750</v>
      </c>
      <c r="J23" s="18">
        <v>352990</v>
      </c>
      <c r="K23" s="20">
        <f>J23/H23</f>
        <v>0.98394425087108017</v>
      </c>
      <c r="L23" s="18">
        <f>J23-F23</f>
        <v>-239817</v>
      </c>
      <c r="N23" s="92"/>
    </row>
    <row r="24" spans="1:14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4" ht="15.75" thickBot="1" x14ac:dyDescent="0.3">
      <c r="A25" s="22"/>
      <c r="B25" s="23"/>
      <c r="C25" s="23" t="s">
        <v>34</v>
      </c>
      <c r="D25" s="23"/>
      <c r="E25" s="23"/>
      <c r="F25" s="24">
        <f>SUM(F9:F24)</f>
        <v>1652031</v>
      </c>
      <c r="G25" s="24">
        <f>SUM(G9:G24)</f>
        <v>-1233292.3900000001</v>
      </c>
      <c r="H25" s="24">
        <f>SUM(H9:H24)</f>
        <v>418738.61</v>
      </c>
      <c r="I25" s="24">
        <f>SUM(I9:I24)</f>
        <v>418738.61</v>
      </c>
      <c r="J25" s="24">
        <f>SUM(J9:J24)</f>
        <v>412978.61</v>
      </c>
      <c r="K25" s="25">
        <f>+J25/H25</f>
        <v>0.98624440196713647</v>
      </c>
      <c r="L25" s="24">
        <f>J25-F25</f>
        <v>-1239052.3900000001</v>
      </c>
    </row>
    <row r="26" spans="1:14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4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4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4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4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4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4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106" t="s">
        <v>55</v>
      </c>
      <c r="B52" s="107"/>
      <c r="C52" s="107"/>
      <c r="D52" s="107"/>
      <c r="E52" s="108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87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103" t="s">
        <v>58</v>
      </c>
      <c r="C62" s="103"/>
      <c r="D62" s="103"/>
      <c r="E62" s="103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103" t="s">
        <v>59</v>
      </c>
      <c r="C63" s="103"/>
      <c r="D63" s="103"/>
      <c r="E63" s="103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09" t="s">
        <v>60</v>
      </c>
      <c r="C65" s="109"/>
      <c r="D65" s="109"/>
      <c r="E65" s="109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>
        <f>F14</f>
        <v>0</v>
      </c>
      <c r="G67" s="56">
        <f>G14</f>
        <v>226.27</v>
      </c>
      <c r="H67" s="56">
        <f>+F67+G67</f>
        <v>226.27</v>
      </c>
      <c r="I67" s="56">
        <f t="shared" ref="I67:J69" si="0">H67</f>
        <v>226.27</v>
      </c>
      <c r="J67" s="57">
        <f t="shared" si="0"/>
        <v>226.27</v>
      </c>
      <c r="K67" s="58"/>
      <c r="L67" s="59">
        <f>J67-F67</f>
        <v>226.27</v>
      </c>
    </row>
    <row r="68" spans="1:12" ht="36.75" customHeight="1" x14ac:dyDescent="0.25">
      <c r="A68" s="13"/>
      <c r="B68" s="110" t="s">
        <v>61</v>
      </c>
      <c r="C68" s="110"/>
      <c r="D68" s="110"/>
      <c r="E68" s="110"/>
      <c r="F68" s="60">
        <f>F20</f>
        <v>1059224</v>
      </c>
      <c r="G68" s="61">
        <f>G20</f>
        <v>-999461.66</v>
      </c>
      <c r="H68" s="56">
        <f>H20</f>
        <v>59762.339999999967</v>
      </c>
      <c r="I68" s="56">
        <f t="shared" si="0"/>
        <v>59762.339999999967</v>
      </c>
      <c r="J68" s="56">
        <f t="shared" si="0"/>
        <v>59762.339999999967</v>
      </c>
      <c r="K68" s="58"/>
      <c r="L68" s="59">
        <f>J68-F68</f>
        <v>-999461.66</v>
      </c>
    </row>
    <row r="69" spans="1:12" ht="30" customHeight="1" x14ac:dyDescent="0.25">
      <c r="A69" s="13"/>
      <c r="B69" s="103" t="s">
        <v>59</v>
      </c>
      <c r="C69" s="103"/>
      <c r="D69" s="103"/>
      <c r="E69" s="103"/>
      <c r="F69" s="55">
        <f>F23</f>
        <v>592807</v>
      </c>
      <c r="G69" s="56">
        <f>G23</f>
        <v>-234057</v>
      </c>
      <c r="H69" s="56">
        <f>F69+G69</f>
        <v>358750</v>
      </c>
      <c r="I69" s="56">
        <f t="shared" si="0"/>
        <v>358750</v>
      </c>
      <c r="J69" s="56">
        <f>J23</f>
        <v>352990</v>
      </c>
      <c r="K69" s="58"/>
      <c r="L69" s="59">
        <f>J69-F69</f>
        <v>-239817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1652031</v>
      </c>
      <c r="G74" s="63">
        <f>G67+G68+G69</f>
        <v>-1233292.3900000001</v>
      </c>
      <c r="H74" s="63">
        <f t="shared" ref="H74:L74" si="1">H67+H68+H69</f>
        <v>418738.61</v>
      </c>
      <c r="I74" s="63">
        <f t="shared" si="1"/>
        <v>418738.61</v>
      </c>
      <c r="J74" s="63">
        <f t="shared" si="1"/>
        <v>412978.61</v>
      </c>
      <c r="K74" s="64">
        <f t="shared" si="1"/>
        <v>0</v>
      </c>
      <c r="L74" s="65">
        <f t="shared" si="1"/>
        <v>-1239052.3900000001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85"/>
  <sheetViews>
    <sheetView tabSelected="1" workbookViewId="0">
      <pane ySplit="8" topLeftCell="A10" activePane="bottomLeft" state="frozen"/>
      <selection pane="bottomLeft" activeCell="F67" sqref="F67:L69"/>
    </sheetView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77</v>
      </c>
    </row>
    <row r="5" spans="1:12" ht="15.75" thickBot="1" x14ac:dyDescent="0.3"/>
    <row r="6" spans="1:12" x14ac:dyDescent="0.25">
      <c r="A6" s="104" t="s">
        <v>1</v>
      </c>
      <c r="B6" s="105"/>
      <c r="C6" s="105"/>
      <c r="D6" s="105"/>
      <c r="E6" s="105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88" t="s">
        <v>6</v>
      </c>
      <c r="L6" s="4" t="s">
        <v>5</v>
      </c>
    </row>
    <row r="7" spans="1:12" x14ac:dyDescent="0.25">
      <c r="A7" s="89"/>
      <c r="B7" s="90"/>
      <c r="C7" s="90"/>
      <c r="D7" s="90"/>
      <c r="E7" s="90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90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267</v>
      </c>
      <c r="H14" s="18">
        <v>267</v>
      </c>
      <c r="I14" s="18">
        <f>+H14</f>
        <v>267</v>
      </c>
      <c r="J14" s="18">
        <f>+I14</f>
        <v>267</v>
      </c>
      <c r="K14" s="20">
        <f>J14/H14</f>
        <v>1</v>
      </c>
      <c r="L14" s="18">
        <f>J14-F14</f>
        <v>267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4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4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4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4" x14ac:dyDescent="0.25">
      <c r="A20" s="17"/>
      <c r="B20" s="14" t="s">
        <v>29</v>
      </c>
      <c r="C20" s="14"/>
      <c r="D20" s="14"/>
      <c r="E20" s="14"/>
      <c r="F20" s="18">
        <v>1039624</v>
      </c>
      <c r="G20" s="18">
        <v>-870549.91</v>
      </c>
      <c r="H20" s="18">
        <f>F20+G20</f>
        <v>169074.08999999997</v>
      </c>
      <c r="I20" s="18">
        <f>+H20</f>
        <v>169074.08999999997</v>
      </c>
      <c r="J20" s="18">
        <f>+I20</f>
        <v>169074.08999999997</v>
      </c>
      <c r="K20" s="20">
        <f>J20/H20</f>
        <v>1</v>
      </c>
      <c r="L20" s="18">
        <f>J20-F20</f>
        <v>-870549.91</v>
      </c>
    </row>
    <row r="21" spans="1:14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4" x14ac:dyDescent="0.25">
      <c r="A22" s="17"/>
      <c r="B22" s="14" t="s">
        <v>31</v>
      </c>
      <c r="C22" s="14"/>
      <c r="D22" s="14"/>
      <c r="E22" s="14"/>
      <c r="F22" s="18">
        <v>602593</v>
      </c>
      <c r="G22" s="18">
        <v>-113900.67</v>
      </c>
      <c r="H22" s="18">
        <f>F22+G22</f>
        <v>488692.33</v>
      </c>
      <c r="I22" s="18">
        <v>488692.33</v>
      </c>
      <c r="J22" s="18">
        <v>484522.33</v>
      </c>
      <c r="K22" s="20"/>
      <c r="L22" s="18">
        <f>J22-F22</f>
        <v>-118070.66999999998</v>
      </c>
    </row>
    <row r="23" spans="1:14" x14ac:dyDescent="0.25">
      <c r="A23" s="17"/>
      <c r="B23" s="14" t="s">
        <v>32</v>
      </c>
      <c r="C23" s="14"/>
      <c r="D23" s="14"/>
      <c r="E23" s="14"/>
      <c r="F23" s="18"/>
      <c r="G23" s="18"/>
      <c r="H23" s="18"/>
      <c r="I23" s="18">
        <f>+H23</f>
        <v>0</v>
      </c>
      <c r="J23" s="18">
        <f>+I23</f>
        <v>0</v>
      </c>
      <c r="K23" s="20" t="e">
        <f>J23/H23</f>
        <v>#DIV/0!</v>
      </c>
      <c r="L23" s="18">
        <f>J23-F23</f>
        <v>0</v>
      </c>
      <c r="N23" s="92"/>
    </row>
    <row r="24" spans="1:14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4" ht="15.75" thickBot="1" x14ac:dyDescent="0.3">
      <c r="A25" s="22"/>
      <c r="B25" s="23"/>
      <c r="C25" s="23" t="s">
        <v>34</v>
      </c>
      <c r="D25" s="23"/>
      <c r="E25" s="23"/>
      <c r="F25" s="24">
        <f>SUM(F9:F24)</f>
        <v>1642217</v>
      </c>
      <c r="G25" s="24">
        <f>SUM(G9:G24)</f>
        <v>-984183.58000000007</v>
      </c>
      <c r="H25" s="24">
        <f>SUM(H9:H24)</f>
        <v>658033.41999999993</v>
      </c>
      <c r="I25" s="24">
        <f>SUM(I9:I24)</f>
        <v>658033.41999999993</v>
      </c>
      <c r="J25" s="24">
        <f>SUM(J9:J24)</f>
        <v>653863.41999999993</v>
      </c>
      <c r="K25" s="25">
        <f>+J25/H25</f>
        <v>0.99366293584298504</v>
      </c>
      <c r="L25" s="24">
        <f>SUM(L9:L24)</f>
        <v>-988353.58000000007</v>
      </c>
    </row>
    <row r="26" spans="1:14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4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4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4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4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4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4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106" t="s">
        <v>55</v>
      </c>
      <c r="B52" s="107"/>
      <c r="C52" s="107"/>
      <c r="D52" s="107"/>
      <c r="E52" s="108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91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103" t="s">
        <v>58</v>
      </c>
      <c r="C62" s="103"/>
      <c r="D62" s="103"/>
      <c r="E62" s="103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103" t="s">
        <v>59</v>
      </c>
      <c r="C63" s="103"/>
      <c r="D63" s="103"/>
      <c r="E63" s="103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09" t="s">
        <v>60</v>
      </c>
      <c r="C65" s="109"/>
      <c r="D65" s="109"/>
      <c r="E65" s="109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>
        <f>F14</f>
        <v>0</v>
      </c>
      <c r="G67" s="56">
        <f>G14</f>
        <v>267</v>
      </c>
      <c r="H67" s="56">
        <f>+F67+G67</f>
        <v>267</v>
      </c>
      <c r="I67" s="56">
        <f t="shared" ref="I67:J69" si="0">H67</f>
        <v>267</v>
      </c>
      <c r="J67" s="57">
        <f t="shared" si="0"/>
        <v>267</v>
      </c>
      <c r="K67" s="58"/>
      <c r="L67" s="59">
        <f>J67-F67</f>
        <v>267</v>
      </c>
    </row>
    <row r="68" spans="1:12" ht="36.75" customHeight="1" x14ac:dyDescent="0.25">
      <c r="A68" s="13"/>
      <c r="B68" s="110" t="s">
        <v>61</v>
      </c>
      <c r="C68" s="110"/>
      <c r="D68" s="110"/>
      <c r="E68" s="110"/>
      <c r="F68" s="60">
        <f>F20</f>
        <v>1039624</v>
      </c>
      <c r="G68" s="61">
        <f>G20</f>
        <v>-870549.91</v>
      </c>
      <c r="H68" s="56">
        <f>H20</f>
        <v>169074.08999999997</v>
      </c>
      <c r="I68" s="56">
        <f t="shared" si="0"/>
        <v>169074.08999999997</v>
      </c>
      <c r="J68" s="56">
        <f t="shared" si="0"/>
        <v>169074.08999999997</v>
      </c>
      <c r="K68" s="58"/>
      <c r="L68" s="59">
        <f>J68-F68</f>
        <v>-870549.91</v>
      </c>
    </row>
    <row r="69" spans="1:12" ht="30" customHeight="1" x14ac:dyDescent="0.25">
      <c r="A69" s="13"/>
      <c r="B69" s="103" t="s">
        <v>59</v>
      </c>
      <c r="C69" s="103"/>
      <c r="D69" s="103"/>
      <c r="E69" s="103"/>
      <c r="F69" s="55">
        <v>602593</v>
      </c>
      <c r="G69" s="56">
        <v>-113900.67</v>
      </c>
      <c r="H69" s="56">
        <f>F69+G69</f>
        <v>488692.33</v>
      </c>
      <c r="I69" s="56">
        <v>488692.33</v>
      </c>
      <c r="J69" s="56">
        <v>484522.33</v>
      </c>
      <c r="K69" s="58"/>
      <c r="L69" s="59">
        <f>J69-F69</f>
        <v>-118070.66999999998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1642217</v>
      </c>
      <c r="G74" s="63">
        <f>G67+G68+G69</f>
        <v>-984183.58000000007</v>
      </c>
      <c r="H74" s="63">
        <f>H67+H68+H69</f>
        <v>658033.41999999993</v>
      </c>
      <c r="I74" s="63">
        <f t="shared" ref="I74:L74" si="1">I67+I68+I69</f>
        <v>658033.41999999993</v>
      </c>
      <c r="J74" s="63">
        <f t="shared" si="1"/>
        <v>653863.41999999993</v>
      </c>
      <c r="K74" s="64">
        <f t="shared" si="1"/>
        <v>0</v>
      </c>
      <c r="L74" s="65">
        <f t="shared" si="1"/>
        <v>-988353.58000000007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s="94" customFormat="1" ht="12.75" x14ac:dyDescent="0.2">
      <c r="C80" s="95"/>
      <c r="F80" s="96"/>
      <c r="G80" s="97"/>
      <c r="H80" s="96"/>
      <c r="J80" s="95"/>
    </row>
    <row r="81" spans="2:10" s="94" customFormat="1" ht="12.75" x14ac:dyDescent="0.2">
      <c r="C81" s="95"/>
      <c r="F81" s="96"/>
      <c r="G81" s="97"/>
      <c r="H81" s="96"/>
      <c r="J81" s="95"/>
    </row>
    <row r="82" spans="2:10" s="94" customFormat="1" ht="12.75" x14ac:dyDescent="0.2">
      <c r="B82" s="111" t="s">
        <v>78</v>
      </c>
      <c r="C82" s="111"/>
      <c r="D82" s="111"/>
      <c r="E82" s="111"/>
      <c r="F82" s="96"/>
      <c r="G82" s="97"/>
      <c r="H82" s="96"/>
      <c r="J82" s="95" t="s">
        <v>67</v>
      </c>
    </row>
    <row r="83" spans="2:10" s="94" customFormat="1" ht="12.75" x14ac:dyDescent="0.2">
      <c r="B83" s="111" t="s">
        <v>80</v>
      </c>
      <c r="C83" s="111"/>
      <c r="D83" s="111"/>
      <c r="E83" s="111"/>
      <c r="F83" s="96"/>
      <c r="G83" s="97"/>
      <c r="H83" s="96"/>
      <c r="J83" s="95" t="s">
        <v>68</v>
      </c>
    </row>
    <row r="84" spans="2:10" s="94" customFormat="1" ht="12.75" x14ac:dyDescent="0.2"/>
    <row r="85" spans="2:10" s="94" customFormat="1" ht="12.75" x14ac:dyDescent="0.2"/>
  </sheetData>
  <mergeCells count="9">
    <mergeCell ref="B82:E82"/>
    <mergeCell ref="B83:E83"/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4">
    <pageSetUpPr fitToPage="1"/>
  </sheetPr>
  <dimension ref="A1:P91"/>
  <sheetViews>
    <sheetView topLeftCell="A74" workbookViewId="0">
      <selection activeCell="F86" sqref="F86:M95"/>
    </sheetView>
  </sheetViews>
  <sheetFormatPr baseColWidth="10" defaultRowHeight="15" x14ac:dyDescent="0.25"/>
  <cols>
    <col min="1" max="1" width="3.28515625" customWidth="1"/>
    <col min="5" max="5" width="3.85546875" customWidth="1"/>
    <col min="6" max="10" width="15.5703125" customWidth="1"/>
    <col min="11" max="11" width="15.5703125" hidden="1" customWidth="1"/>
    <col min="12" max="12" width="15.5703125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79</v>
      </c>
    </row>
    <row r="5" spans="1:12" ht="15.75" thickBot="1" x14ac:dyDescent="0.3"/>
    <row r="6" spans="1:12" x14ac:dyDescent="0.25">
      <c r="A6" s="104" t="s">
        <v>1</v>
      </c>
      <c r="B6" s="105"/>
      <c r="C6" s="105"/>
      <c r="D6" s="105"/>
      <c r="E6" s="105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5" t="s">
        <v>6</v>
      </c>
      <c r="L6" s="4" t="s">
        <v>5</v>
      </c>
    </row>
    <row r="7" spans="1:12" x14ac:dyDescent="0.25">
      <c r="A7" s="42"/>
      <c r="B7" s="43"/>
      <c r="C7" s="43"/>
      <c r="D7" s="43"/>
      <c r="E7" s="43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43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2596.9499999999998</v>
      </c>
      <c r="H14" s="18">
        <v>2596.9499999999998</v>
      </c>
      <c r="I14" s="18">
        <v>2596.9499999999998</v>
      </c>
      <c r="J14" s="18">
        <v>2596.9499999999998</v>
      </c>
      <c r="K14" s="20">
        <v>0</v>
      </c>
      <c r="L14" s="18">
        <v>2596.9499999999998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8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8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8238750</v>
      </c>
      <c r="G20" s="98">
        <v>-5688571.5700000003</v>
      </c>
      <c r="H20" s="18">
        <v>2550178.4299999997</v>
      </c>
      <c r="I20" s="98">
        <v>2550178.4299999997</v>
      </c>
      <c r="J20" s="98">
        <v>2550178.4299999997</v>
      </c>
      <c r="K20" s="20">
        <v>0</v>
      </c>
      <c r="L20" s="18">
        <v>-5688571.5700000003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>
        <v>4633775</v>
      </c>
      <c r="G22" s="18">
        <v>-1031707.4800000001</v>
      </c>
      <c r="H22" s="18">
        <v>3602067.52</v>
      </c>
      <c r="I22" s="18">
        <v>3602067.52</v>
      </c>
      <c r="J22" s="18">
        <v>3584764.52</v>
      </c>
      <c r="K22" s="20">
        <v>0.99578174836037026</v>
      </c>
      <c r="L22" s="18">
        <v>-1049010.48</v>
      </c>
    </row>
    <row r="23" spans="1:12" x14ac:dyDescent="0.25">
      <c r="A23" s="17"/>
      <c r="B23" s="14" t="s">
        <v>32</v>
      </c>
      <c r="C23" s="14"/>
      <c r="D23" s="14"/>
      <c r="E23" s="14"/>
      <c r="F23" s="18"/>
      <c r="G23" s="18"/>
      <c r="H23" s="18"/>
      <c r="I23" s="18"/>
      <c r="J23" s="18"/>
      <c r="K23" s="20"/>
      <c r="L23" s="18"/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12872525</v>
      </c>
      <c r="G25" s="24">
        <f>SUM(G9:G24)</f>
        <v>-6717682.1000000006</v>
      </c>
      <c r="H25" s="24">
        <f>SUM(H9:H24)</f>
        <v>6154842.9000000004</v>
      </c>
      <c r="I25" s="24">
        <f>SUM(I9:I24)</f>
        <v>6154842.9000000004</v>
      </c>
      <c r="J25" s="24">
        <f>SUM(J9:J24)</f>
        <v>6137539.9000000004</v>
      </c>
      <c r="K25" s="25">
        <f>+J25/H25</f>
        <v>0.99718871784688445</v>
      </c>
      <c r="L25" s="24">
        <f>J25-F25</f>
        <v>-6734985.0999999996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106" t="s">
        <v>55</v>
      </c>
      <c r="B52" s="107"/>
      <c r="C52" s="107"/>
      <c r="D52" s="107"/>
      <c r="E52" s="108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45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103" t="s">
        <v>58</v>
      </c>
      <c r="C62" s="103"/>
      <c r="D62" s="103"/>
      <c r="E62" s="103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103" t="s">
        <v>59</v>
      </c>
      <c r="C63" s="103"/>
      <c r="D63" s="103"/>
      <c r="E63" s="103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6" ht="80.25" customHeight="1" x14ac:dyDescent="0.25">
      <c r="A65" s="13"/>
      <c r="B65" s="109" t="s">
        <v>60</v>
      </c>
      <c r="C65" s="109"/>
      <c r="D65" s="109"/>
      <c r="E65" s="109"/>
      <c r="F65" s="13"/>
      <c r="G65" s="54"/>
      <c r="H65" s="54"/>
      <c r="I65" s="54"/>
      <c r="J65" s="54"/>
      <c r="K65" s="14"/>
      <c r="L65" s="26"/>
    </row>
    <row r="66" spans="1:16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6" x14ac:dyDescent="0.25">
      <c r="A67" s="13"/>
      <c r="B67" s="14" t="s">
        <v>25</v>
      </c>
      <c r="C67" s="14"/>
      <c r="D67" s="14"/>
      <c r="E67" s="14"/>
      <c r="F67" s="18">
        <v>0</v>
      </c>
      <c r="G67" s="18">
        <v>2596.9499999999998</v>
      </c>
      <c r="H67" s="56">
        <v>2596.9499999999998</v>
      </c>
      <c r="I67" s="56">
        <v>2596.9499999999998</v>
      </c>
      <c r="J67" s="57">
        <v>2596.9499999999998</v>
      </c>
      <c r="K67" s="58">
        <v>0</v>
      </c>
      <c r="L67" s="59">
        <v>2596.9499999999998</v>
      </c>
    </row>
    <row r="68" spans="1:16" ht="36.75" customHeight="1" x14ac:dyDescent="0.25">
      <c r="A68" s="13"/>
      <c r="B68" s="110" t="s">
        <v>61</v>
      </c>
      <c r="C68" s="110"/>
      <c r="D68" s="110"/>
      <c r="E68" s="110"/>
      <c r="F68" s="18">
        <v>8238750</v>
      </c>
      <c r="G68" s="18">
        <v>-5688571.5700000003</v>
      </c>
      <c r="H68" s="56">
        <v>2550178.4299999997</v>
      </c>
      <c r="I68" s="18">
        <v>2550178.4299999997</v>
      </c>
      <c r="J68" s="18">
        <v>2550178.4299999997</v>
      </c>
      <c r="K68" s="58">
        <v>0</v>
      </c>
      <c r="L68" s="59">
        <v>-5688571.5700000003</v>
      </c>
    </row>
    <row r="69" spans="1:16" ht="30" customHeight="1" x14ac:dyDescent="0.25">
      <c r="A69" s="13"/>
      <c r="B69" s="103" t="s">
        <v>59</v>
      </c>
      <c r="C69" s="103"/>
      <c r="D69" s="103"/>
      <c r="E69" s="103"/>
      <c r="F69" s="18">
        <v>4633775</v>
      </c>
      <c r="G69" s="18">
        <v>-1031707.4800000001</v>
      </c>
      <c r="H69" s="56">
        <v>3602067.52</v>
      </c>
      <c r="I69" s="18">
        <v>3602067.52</v>
      </c>
      <c r="J69" s="18">
        <v>3584764.52</v>
      </c>
      <c r="K69" s="58">
        <v>0</v>
      </c>
      <c r="L69" s="59">
        <v>-1049010.48</v>
      </c>
    </row>
    <row r="70" spans="1:16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6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6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  <c r="N72" s="93"/>
      <c r="P72" s="93"/>
    </row>
    <row r="73" spans="1:16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6" ht="15.75" thickBot="1" x14ac:dyDescent="0.3">
      <c r="A74" s="22"/>
      <c r="B74" s="23" t="s">
        <v>34</v>
      </c>
      <c r="C74" s="23"/>
      <c r="D74" s="23"/>
      <c r="E74" s="23"/>
      <c r="F74" s="62">
        <f>F68+F69</f>
        <v>12872525</v>
      </c>
      <c r="G74" s="63">
        <f>G67+G68+G69</f>
        <v>-6717682.1000000006</v>
      </c>
      <c r="H74" s="63">
        <f t="shared" ref="H74:L74" si="0">H67+H68+H69</f>
        <v>6154842.9000000004</v>
      </c>
      <c r="I74" s="63">
        <f t="shared" si="0"/>
        <v>6154842.9000000004</v>
      </c>
      <c r="J74" s="63">
        <f t="shared" si="0"/>
        <v>6137539.9000000004</v>
      </c>
      <c r="K74" s="64">
        <f t="shared" si="0"/>
        <v>0</v>
      </c>
      <c r="L74" s="65">
        <f t="shared" si="0"/>
        <v>-6734985.0999999996</v>
      </c>
    </row>
    <row r="75" spans="1:16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6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6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6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6" s="99" customFormat="1" ht="14.25" x14ac:dyDescent="0.2">
      <c r="C80" s="100"/>
      <c r="F80" s="101"/>
      <c r="G80" s="102"/>
      <c r="H80" s="101"/>
      <c r="J80" s="100"/>
    </row>
    <row r="81" spans="2:12" s="99" customFormat="1" ht="14.25" x14ac:dyDescent="0.2">
      <c r="C81" s="100"/>
      <c r="F81" s="101"/>
      <c r="G81" s="102"/>
      <c r="H81" s="101"/>
      <c r="J81" s="100"/>
    </row>
    <row r="82" spans="2:12" s="99" customFormat="1" ht="14.25" x14ac:dyDescent="0.2">
      <c r="B82" s="112" t="s">
        <v>78</v>
      </c>
      <c r="C82" s="112"/>
      <c r="D82" s="112"/>
      <c r="E82" s="112"/>
      <c r="F82" s="101"/>
      <c r="G82" s="102"/>
      <c r="H82" s="101"/>
      <c r="J82" s="100" t="s">
        <v>67</v>
      </c>
    </row>
    <row r="83" spans="2:12" s="99" customFormat="1" ht="14.25" x14ac:dyDescent="0.2">
      <c r="B83" s="112" t="s">
        <v>80</v>
      </c>
      <c r="C83" s="112"/>
      <c r="D83" s="112"/>
      <c r="E83" s="112"/>
      <c r="F83" s="101"/>
      <c r="G83" s="102"/>
      <c r="H83" s="101"/>
      <c r="J83" s="100" t="s">
        <v>68</v>
      </c>
    </row>
    <row r="84" spans="2:12" s="99" customFormat="1" ht="14.25" x14ac:dyDescent="0.2"/>
    <row r="85" spans="2:12" s="99" customFormat="1" ht="14.25" x14ac:dyDescent="0.2"/>
    <row r="86" spans="2:12" s="99" customFormat="1" ht="14.25" x14ac:dyDescent="0.2"/>
    <row r="87" spans="2:12" s="99" customFormat="1" ht="14.25" x14ac:dyDescent="0.2"/>
    <row r="88" spans="2:12" s="99" customFormat="1" ht="14.25" x14ac:dyDescent="0.2"/>
    <row r="89" spans="2:12" x14ac:dyDescent="0.25">
      <c r="F89" s="92"/>
      <c r="G89" s="92"/>
      <c r="H89" s="92"/>
      <c r="I89" s="92"/>
      <c r="J89" s="92"/>
      <c r="K89" s="92"/>
      <c r="L89" s="92"/>
    </row>
    <row r="90" spans="2:12" x14ac:dyDescent="0.25">
      <c r="F90" s="92"/>
      <c r="G90" s="92"/>
      <c r="H90" s="92"/>
      <c r="I90" s="92"/>
      <c r="J90" s="92"/>
      <c r="K90" s="92"/>
      <c r="L90" s="92"/>
    </row>
    <row r="91" spans="2:12" x14ac:dyDescent="0.25">
      <c r="F91" s="92"/>
      <c r="G91" s="92"/>
      <c r="H91" s="92"/>
      <c r="I91" s="92"/>
      <c r="J91" s="92"/>
      <c r="K91" s="92"/>
      <c r="L91" s="92"/>
    </row>
  </sheetData>
  <mergeCells count="9">
    <mergeCell ref="B82:E82"/>
    <mergeCell ref="B83:E83"/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Enero 2020</vt:lpstr>
      <vt:lpstr>Febrero 2020</vt:lpstr>
      <vt:lpstr>Marzo 2020</vt:lpstr>
      <vt:lpstr>Abril 2020</vt:lpstr>
      <vt:lpstr>Mayo 2020</vt:lpstr>
      <vt:lpstr>Junio 2020</vt:lpstr>
      <vt:lpstr>Agosto 2020</vt:lpstr>
      <vt:lpstr>Acumulado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Contador</cp:lastModifiedBy>
  <cp:lastPrinted>2020-08-10T15:57:07Z</cp:lastPrinted>
  <dcterms:created xsi:type="dcterms:W3CDTF">2020-05-17T20:57:38Z</dcterms:created>
  <dcterms:modified xsi:type="dcterms:W3CDTF">2020-09-09T19:24:51Z</dcterms:modified>
</cp:coreProperties>
</file>